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7676" yWindow="132" windowWidth="11028" windowHeight="10836" tabRatio="631" activeTab="0"/>
  </bookViews>
  <sheets>
    <sheet name="3" sheetId="1" r:id="rId1"/>
  </sheets>
  <definedNames>
    <definedName name="Z_616C768A_4BA2_49BD_915E_2BAB09A84562_.wvu.Cols" localSheetId="0" hidden="1">'3'!$AQ:$AQ</definedName>
    <definedName name="Z_616C768A_4BA2_49BD_915E_2BAB09A84562_.wvu.PrintArea" localSheetId="0" hidden="1">'3'!$A$1:$AQ$107</definedName>
    <definedName name="Z_ADB62DA9_506B_4E0B_BE8C_DB568EE850B2_.wvu.Cols" localSheetId="0" hidden="1">'3'!$AQ:$AQ</definedName>
    <definedName name="Z_ADB62DA9_506B_4E0B_BE8C_DB568EE850B2_.wvu.PrintArea" localSheetId="0" hidden="1">'3'!$A$1:$AQ$107</definedName>
    <definedName name="Z_C1445C06_2A0D_495A_A501_41D264A290FC_.wvu.Cols" localSheetId="0" hidden="1">'3'!$AQ:$AQ</definedName>
    <definedName name="Z_C1445C06_2A0D_495A_A501_41D264A290FC_.wvu.PrintArea" localSheetId="0" hidden="1">'3'!$A$1:$AQ$107</definedName>
    <definedName name="Z_CEE6EB49_35B7_463B_BD1A_1733828749F8_.wvu.PrintArea" localSheetId="0" hidden="1">'3'!$A$1:$AP$107</definedName>
    <definedName name="Z_CEE6EB49_35B7_463B_BD1A_1733828749F8_.wvu.PrintTitles" localSheetId="0" hidden="1">'3'!$17:$17</definedName>
    <definedName name="Z_F815B818_F50E_436F_8B8C_D0D453688271_.wvu.PrintArea" localSheetId="0" hidden="1">'3'!$A$1:$AQ$107</definedName>
    <definedName name="Z_F815B818_F50E_436F_8B8C_D0D453688271_.wvu.PrintTitles" localSheetId="0" hidden="1">'3'!$17:$17</definedName>
    <definedName name="Z_F815B818_F50E_436F_8B8C_D0D453688271_.wvu.Rows" localSheetId="0" hidden="1">'3'!$26:$45,'3'!$77:$92</definedName>
    <definedName name="_xlnm.Print_Titles" localSheetId="0">'3'!$17:$17</definedName>
    <definedName name="_xlnm.Print_Area" localSheetId="0">'3'!$A$1:$AQ$107</definedName>
  </definedNames>
  <calcPr fullCalcOnLoad="1"/>
</workbook>
</file>

<file path=xl/sharedStrings.xml><?xml version="1.0" encoding="utf-8"?>
<sst xmlns="http://schemas.openxmlformats.org/spreadsheetml/2006/main" count="2783" uniqueCount="225">
  <si>
    <t>в базисном уровне цен</t>
  </si>
  <si>
    <t>Всего, в т.ч.:</t>
  </si>
  <si>
    <t>в прогнозных ценах соответствующих лет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</si>
  <si>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</si>
  <si>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</si>
  <si>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</si>
  <si>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оборудование</t>
  </si>
  <si>
    <t>прочие затраты</t>
  </si>
  <si>
    <t>Предложение по корректировке утвержденного плана</t>
  </si>
  <si>
    <t>Номер группы инвести-ционных проектов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</si>
  <si>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</si>
  <si>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</si>
  <si>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</si>
  <si>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</si>
  <si>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</si>
  <si>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Форма 3. План освоения капитальных вложений по инвестиционным проектам</t>
  </si>
  <si>
    <t>Краткое обоснование корректировки утвержденного плана</t>
  </si>
  <si>
    <t>Освоение капитальных вложений в прогнозных ценах соответствующих лет, млн рублей  (без НДС)</t>
  </si>
  <si>
    <t>Идентификатор инвестицион-ного проекта</t>
  </si>
  <si>
    <t>1</t>
  </si>
  <si>
    <t>1.2</t>
  </si>
  <si>
    <t>1.2.1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</si>
  <si>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</si>
  <si>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</si>
  <si>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</si>
  <si>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</si>
  <si>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</si>
  <si>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</si>
  <si>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</si>
  <si>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</si>
  <si>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</si>
  <si>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</si>
  <si>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</si>
  <si>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</si>
  <si>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</si>
  <si>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</si>
  <si>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</si>
  <si>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</si>
  <si>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</si>
  <si>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</si>
  <si>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</si>
  <si>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</si>
  <si>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</si>
  <si>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</si>
  <si>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</si>
  <si>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</si>
  <si>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1)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</si>
  <si>
    <t>2)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</si>
  <si>
    <t>3)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</si>
  <si>
    <t>4)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</si>
  <si>
    <t xml:space="preserve">
Утвержденный план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</si>
  <si>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</si>
  <si>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</si>
  <si>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</si>
  <si>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</si>
  <si>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</si>
  <si>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</si>
  <si>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</si>
  <si>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</si>
  <si>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Итого за период реализации инвестиционной программы (план)</t>
  </si>
  <si>
    <t>Итого за период реализации инвестиционной программы (предложение по корректировке утвержденного плана)</t>
  </si>
  <si>
    <t xml:space="preserve">Предложение по корректировке утвержденного  плана 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</si>
  <si>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</si>
  <si>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</si>
  <si>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</si>
  <si>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</si>
  <si>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</si>
  <si>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</si>
  <si>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</si>
  <si>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</si>
  <si>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</si>
  <si>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</si>
  <si>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</si>
  <si>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</si>
  <si>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</si>
  <si>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</si>
  <si>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</si>
  <si>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</si>
  <si>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</si>
  <si>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</si>
  <si>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</si>
  <si>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</si>
  <si>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</si>
  <si>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</si>
  <si>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</si>
  <si>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</si>
  <si>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</si>
  <si>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</si>
  <si>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</si>
  <si>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</si>
  <si>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</si>
  <si>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</si>
  <si>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</si>
  <si>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</si>
  <si>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</si>
  <si>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</si>
  <si>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</si>
  <si>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</si>
  <si>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</si>
  <si>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</si>
  <si>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</si>
  <si>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</si>
  <si>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</si>
  <si>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</si>
  <si>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</si>
  <si>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</si>
  <si>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</si>
  <si>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</si>
  <si>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</si>
  <si>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</si>
  <si>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</si>
  <si>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</si>
  <si>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</si>
  <si>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</si>
  <si>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</si>
  <si>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</si>
  <si>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</si>
  <si>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</si>
  <si>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</si>
  <si>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Г</t>
  </si>
  <si>
    <t>1.1</t>
  </si>
  <si>
    <t>Технологическое присоединение, всего, в том числе:</t>
  </si>
  <si>
    <t>G_Ч.РП5_08-03</t>
  </si>
  <si>
    <t>G_М.НВЛ.ТП10_08-03</t>
  </si>
  <si>
    <t xml:space="preserve">План </t>
  </si>
  <si>
    <t>29.1</t>
  </si>
  <si>
    <t>29.2</t>
  </si>
  <si>
    <t>Установка приборов учета, класс напряжения 6 (10) кВ, всего, в
том числе: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</si>
  <si>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</si>
  <si>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З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</si>
  <si>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</si>
  <si>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</si>
  <si>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</si>
  <si>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</si>
  <si>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H_Ц.НКЛ.ТП10_08-03</t>
  </si>
  <si>
    <t>F_Ц.НВЛ.ТП16_08-03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</si>
  <si>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</si>
  <si>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</si>
  <si>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</si>
  <si>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</si>
  <si>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</si>
  <si>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</si>
  <si>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к приказу Минэнерго России</t>
  </si>
  <si>
    <t>от «5» мая 2016 г. №380</t>
  </si>
  <si>
    <t>Приложение  № 3</t>
  </si>
  <si>
    <t>G_М.ВВЛ.ПСКабельная_08-03</t>
  </si>
  <si>
    <t>Инвестиционная программа Общества с ограниченной ответственностью "Коммунальные технологии" в сфере электроэнергетики на 2020-2024 гг.</t>
  </si>
  <si>
    <r>
      <t>Год раскрытия информации:</t>
    </r>
    <r>
      <rPr>
        <u val="single"/>
        <sz val="14"/>
        <rFont val="Times New Roman"/>
        <family val="1"/>
      </rPr>
      <t xml:space="preserve"> 2019 </t>
    </r>
    <r>
      <rPr>
        <sz val="14"/>
        <rFont val="Times New Roman"/>
        <family val="1"/>
      </rPr>
      <t xml:space="preserve"> год</t>
    </r>
  </si>
  <si>
    <t>Утвержденные плановые значения показателей отсутствуют</t>
  </si>
  <si>
    <t>реквизиты решения органа исполнительной власти, утвердившего инвестиционную программу</t>
  </si>
  <si>
    <t xml:space="preserve"> полное наименование субъекта электроэнергетики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</si>
  <si>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</si>
  <si>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</si>
  <si>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</si>
  <si>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</si>
  <si>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</si>
  <si>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</si>
  <si>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</si>
  <si>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</si>
  <si>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</si>
  <si>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</si>
  <si>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</si>
  <si>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</si>
  <si>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</si>
  <si>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</si>
  <si>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</si>
  <si>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</si>
  <si>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</si>
  <si>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</si>
  <si>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</si>
  <si>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</si>
  <si>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</si>
  <si>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</si>
  <si>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</si>
  <si>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</si>
  <si>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</si>
  <si>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</si>
  <si>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</si>
  <si>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</si>
  <si>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</si>
  <si>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</si>
  <si>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</si>
  <si>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</si>
  <si>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</si>
  <si>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</si>
  <si>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</si>
  <si>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</si>
  <si>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</si>
  <si>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</si>
  <si>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</si>
  <si>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</si>
  <si>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</si>
  <si>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</si>
  <si>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</si>
  <si>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</si>
  <si>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</si>
  <si>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</si>
  <si>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</si>
  <si>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</si>
  <si>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</si>
  <si>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</si>
  <si>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</si>
  <si>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</si>
  <si>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</si>
  <si>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проектно- изыскательские работы</t>
  </si>
  <si>
    <t xml:space="preserve">Фактический объем освоения капитальных вложений на 01.01.2019 года, млн рублей 
(без НДС) </t>
  </si>
  <si>
    <t>2020 год</t>
  </si>
  <si>
    <t>2021 год</t>
  </si>
  <si>
    <t>2022 год</t>
  </si>
  <si>
    <t>2023 год</t>
  </si>
  <si>
    <t>2024 год</t>
  </si>
  <si>
    <t xml:space="preserve">План на 01.01.2019 года </t>
  </si>
  <si>
    <t>Освоение капитальных вложений 2019 года  в прогнозных ценах соответствующих лет, млн рублей (без НДС)</t>
  </si>
  <si>
    <t xml:space="preserve">План на 01.01.2020 года </t>
  </si>
  <si>
    <t xml:space="preserve">Предложение по корректировке утвержденного плана 
</t>
  </si>
  <si>
    <t>факт</t>
  </si>
  <si>
    <t>План</t>
  </si>
  <si>
    <t>29.3</t>
  </si>
  <si>
    <t>29.4</t>
  </si>
  <si>
    <t>29.5</t>
  </si>
  <si>
    <t>29.6</t>
  </si>
  <si>
    <t>29.7</t>
  </si>
  <si>
    <t>29.8</t>
  </si>
  <si>
    <t>29.9</t>
  </si>
  <si>
    <t>29.10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</si>
</sst>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3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sz val="11"/>
      <color indexed="8"/>
      <name val="SimSun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167" fontId="22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 vertical="center"/>
    </xf>
    <xf numFmtId="1" fontId="2" fillId="24" borderId="0" xfId="0" applyNumberFormat="1" applyFont="1" applyFill="1" applyBorder="1" applyAlignment="1">
      <alignment horizontal="center" vertical="top"/>
    </xf>
    <xf numFmtId="1" fontId="2" fillId="24" borderId="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1" xfId="91" applyFont="1" applyFill="1" applyBorder="1" applyAlignment="1">
      <alignment horizontal="center" vertical="center" textRotation="90" wrapText="1"/>
      <protection/>
    </xf>
    <xf numFmtId="0" fontId="0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7" fillId="24" borderId="11" xfId="198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>
      <alignment horizontal="center" vertical="center"/>
    </xf>
    <xf numFmtId="167" fontId="25" fillId="24" borderId="11" xfId="0" applyNumberFormat="1" applyFont="1" applyFill="1" applyBorder="1" applyAlignment="1">
      <alignment horizontal="center" vertical="center"/>
    </xf>
    <xf numFmtId="0" fontId="25" fillId="24" borderId="12" xfId="198" applyFont="1" applyFill="1" applyBorder="1" applyAlignment="1">
      <alignment horizontal="center" vertical="center" wrapText="1"/>
      <protection/>
    </xf>
    <xf numFmtId="0" fontId="25" fillId="24" borderId="11" xfId="198" applyFont="1" applyFill="1" applyBorder="1" applyAlignment="1">
      <alignment horizontal="center" vertical="center" wrapText="1"/>
      <protection/>
    </xf>
    <xf numFmtId="2" fontId="25" fillId="24" borderId="12" xfId="198" applyNumberFormat="1" applyFont="1" applyFill="1" applyBorder="1" applyAlignment="1">
      <alignment horizontal="center" vertical="center" wrapText="1"/>
      <protection/>
    </xf>
    <xf numFmtId="49" fontId="26" fillId="24" borderId="11" xfId="198" applyNumberFormat="1" applyFont="1" applyFill="1" applyBorder="1" applyAlignment="1">
      <alignment horizontal="center" vertical="center"/>
      <protection/>
    </xf>
    <xf numFmtId="0" fontId="26" fillId="24" borderId="11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168" fontId="21" fillId="24" borderId="12" xfId="0" applyNumberFormat="1" applyFont="1" applyFill="1" applyBorder="1" applyAlignment="1">
      <alignment horizontal="center" vertical="center" wrapText="1"/>
    </xf>
    <xf numFmtId="167" fontId="26" fillId="24" borderId="13" xfId="0" applyNumberFormat="1" applyFont="1" applyFill="1" applyBorder="1" applyAlignment="1">
      <alignment horizontal="center" vertical="center"/>
    </xf>
    <xf numFmtId="167" fontId="0" fillId="24" borderId="11" xfId="0" applyNumberFormat="1" applyFont="1" applyFill="1" applyBorder="1" applyAlignment="1">
      <alignment horizontal="center" vertical="center" wrapText="1"/>
    </xf>
    <xf numFmtId="167" fontId="26" fillId="24" borderId="11" xfId="0" applyNumberFormat="1" applyFont="1" applyFill="1" applyBorder="1" applyAlignment="1">
      <alignment horizontal="center" vertical="center"/>
    </xf>
    <xf numFmtId="2" fontId="26" fillId="24" borderId="11" xfId="0" applyNumberFormat="1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167" fontId="26" fillId="24" borderId="11" xfId="0" applyNumberFormat="1" applyFont="1" applyFill="1" applyBorder="1" applyAlignment="1">
      <alignment horizontal="center" vertical="center" wrapText="1"/>
    </xf>
    <xf numFmtId="49" fontId="26" fillId="24" borderId="12" xfId="198" applyNumberFormat="1" applyFont="1" applyFill="1" applyBorder="1" applyAlignment="1">
      <alignment horizontal="center" vertical="center"/>
      <protection/>
    </xf>
    <xf numFmtId="1" fontId="26" fillId="24" borderId="11" xfId="0" applyNumberFormat="1" applyFont="1" applyFill="1" applyBorder="1" applyAlignment="1">
      <alignment horizontal="center" vertical="center" wrapText="1"/>
    </xf>
    <xf numFmtId="167" fontId="26" fillId="24" borderId="10" xfId="0" applyNumberFormat="1" applyFont="1" applyFill="1" applyBorder="1" applyAlignment="1">
      <alignment horizontal="center" vertical="center"/>
    </xf>
    <xf numFmtId="2" fontId="26" fillId="24" borderId="11" xfId="198" applyNumberFormat="1" applyFont="1" applyFill="1" applyBorder="1" applyAlignment="1">
      <alignment horizontal="center" vertical="center" wrapText="1"/>
      <protection/>
    </xf>
    <xf numFmtId="2" fontId="26" fillId="24" borderId="14" xfId="0" applyNumberFormat="1" applyFont="1" applyFill="1" applyBorder="1" applyAlignment="1">
      <alignment horizontal="center" vertical="center" wrapText="1"/>
    </xf>
    <xf numFmtId="49" fontId="25" fillId="24" borderId="12" xfId="198" applyNumberFormat="1" applyFont="1" applyFill="1" applyBorder="1" applyAlignment="1">
      <alignment horizontal="center" vertical="center"/>
      <protection/>
    </xf>
    <xf numFmtId="0" fontId="25" fillId="24" borderId="11" xfId="0" applyFont="1" applyFill="1" applyBorder="1" applyAlignment="1">
      <alignment horizontal="center" vertical="center" wrapText="1"/>
    </xf>
    <xf numFmtId="0" fontId="26" fillId="24" borderId="11" xfId="0" applyNumberFormat="1" applyFont="1" applyFill="1" applyBorder="1" applyAlignment="1">
      <alignment horizontal="center" vertical="center" wrapText="1"/>
    </xf>
    <xf numFmtId="2" fontId="26" fillId="24" borderId="12" xfId="198" applyNumberFormat="1" applyFont="1" applyFill="1" applyBorder="1" applyAlignment="1">
      <alignment horizontal="center" vertical="center" wrapText="1"/>
      <protection/>
    </xf>
    <xf numFmtId="2" fontId="26" fillId="24" borderId="11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2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/>
    </xf>
    <xf numFmtId="167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center" vertical="center"/>
    </xf>
    <xf numFmtId="2" fontId="26" fillId="24" borderId="12" xfId="0" applyNumberFormat="1" applyFont="1" applyFill="1" applyBorder="1" applyAlignment="1">
      <alignment horizontal="center" vertical="center" wrapText="1"/>
    </xf>
    <xf numFmtId="0" fontId="21" fillId="0" borderId="0" xfId="91" applyFont="1" applyAlignment="1">
      <alignment horizontal="right" vertical="center"/>
      <protection/>
    </xf>
    <xf numFmtId="0" fontId="21" fillId="0" borderId="0" xfId="91" applyFont="1" applyAlignment="1">
      <alignment horizontal="right"/>
      <protection/>
    </xf>
    <xf numFmtId="0" fontId="0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49" fontId="25" fillId="25" borderId="11" xfId="198" applyNumberFormat="1" applyFont="1" applyFill="1" applyBorder="1" applyAlignment="1">
      <alignment horizontal="center" vertical="center"/>
      <protection/>
    </xf>
    <xf numFmtId="0" fontId="25" fillId="25" borderId="12" xfId="198" applyFont="1" applyFill="1" applyBorder="1" applyAlignment="1">
      <alignment horizontal="center" vertical="center" wrapText="1"/>
      <protection/>
    </xf>
    <xf numFmtId="0" fontId="25" fillId="25" borderId="11" xfId="0" applyFont="1" applyFill="1" applyBorder="1" applyAlignment="1">
      <alignment horizontal="center" vertical="center"/>
    </xf>
    <xf numFmtId="167" fontId="25" fillId="25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2" fontId="26" fillId="24" borderId="11" xfId="198" applyNumberFormat="1" applyFont="1" applyFill="1" applyBorder="1" applyAlignment="1">
      <alignment horizontal="center" vertical="center"/>
      <protection/>
    </xf>
    <xf numFmtId="168" fontId="26" fillId="24" borderId="11" xfId="0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wrapText="1"/>
    </xf>
    <xf numFmtId="4" fontId="25" fillId="24" borderId="11" xfId="0" applyNumberFormat="1" applyFont="1" applyFill="1" applyBorder="1" applyAlignment="1">
      <alignment horizontal="center" vertical="center"/>
    </xf>
    <xf numFmtId="4" fontId="25" fillId="25" borderId="11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Alignment="1">
      <alignment horizontal="left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/>
    </xf>
    <xf numFmtId="0" fontId="24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21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>
      <alignment horizontal="center" vertical="top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</cellXfs>
  <cellStyles count="2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Плохой" xfId="233"/>
    <cellStyle name="Плохой 2" xfId="234"/>
    <cellStyle name="Пояснение" xfId="235"/>
    <cellStyle name="Пояснение 2" xfId="236"/>
    <cellStyle name="Примечание" xfId="237"/>
    <cellStyle name="Примечание 2" xfId="238"/>
    <cellStyle name="Percent" xfId="239"/>
    <cellStyle name="Процентный 2" xfId="240"/>
    <cellStyle name="Процентный 3" xfId="241"/>
    <cellStyle name="Связанная ячейка" xfId="242"/>
    <cellStyle name="Связанная ячейка 2" xfId="243"/>
    <cellStyle name="Стиль 1" xfId="244"/>
    <cellStyle name="Текст предупреждения" xfId="245"/>
    <cellStyle name="Текст предупреждения 2" xfId="246"/>
    <cellStyle name="Comma" xfId="247"/>
    <cellStyle name="Comma [0]" xfId="248"/>
    <cellStyle name="Финансовый 2" xfId="249"/>
    <cellStyle name="Финансовый 2 2" xfId="250"/>
    <cellStyle name="Финансовый 2 2 2" xfId="251"/>
    <cellStyle name="Финансовый 2 2 2 2" xfId="252"/>
    <cellStyle name="Финансовый 2 2 2 2 2" xfId="253"/>
    <cellStyle name="Финансовый 2 2 2 3" xfId="254"/>
    <cellStyle name="Финансовый 2 2 3" xfId="255"/>
    <cellStyle name="Финансовый 2 2 4" xfId="256"/>
    <cellStyle name="Финансовый 2 3" xfId="257"/>
    <cellStyle name="Финансовый 2 3 2" xfId="258"/>
    <cellStyle name="Финансовый 2 3 2 2" xfId="259"/>
    <cellStyle name="Финансовый 2 3 2 3" xfId="260"/>
    <cellStyle name="Финансовый 2 3 3" xfId="261"/>
    <cellStyle name="Финансовый 2 3 4" xfId="262"/>
    <cellStyle name="Финансовый 2 4" xfId="263"/>
    <cellStyle name="Финансовый 2 4 2" xfId="264"/>
    <cellStyle name="Финансовый 2 4 3" xfId="265"/>
    <cellStyle name="Финансовый 2 5" xfId="266"/>
    <cellStyle name="Финансовый 2 6" xfId="267"/>
    <cellStyle name="Финансовый 2 7" xfId="268"/>
    <cellStyle name="Финансовый 3" xfId="269"/>
    <cellStyle name="Финансовый 3 2" xfId="270"/>
    <cellStyle name="Финансовый 3 2 2" xfId="271"/>
    <cellStyle name="Финансовый 3 2 2 2" xfId="272"/>
    <cellStyle name="Финансовый 3 2 2 3" xfId="273"/>
    <cellStyle name="Финансовый 3 2 3" xfId="274"/>
    <cellStyle name="Финансовый 3 2 4" xfId="275"/>
    <cellStyle name="Финансовый 3 3" xfId="276"/>
    <cellStyle name="Финансовый 3 3 2" xfId="277"/>
    <cellStyle name="Финансовый 3 3 2 2" xfId="278"/>
    <cellStyle name="Финансовый 3 3 2 3" xfId="279"/>
    <cellStyle name="Финансовый 3 3 3" xfId="280"/>
    <cellStyle name="Финансовый 3 3 4" xfId="281"/>
    <cellStyle name="Финансовый 3 4" xfId="282"/>
    <cellStyle name="Финансовый 3 4 2" xfId="283"/>
    <cellStyle name="Финансовый 3 4 3" xfId="284"/>
    <cellStyle name="Финансовый 3 5" xfId="285"/>
    <cellStyle name="Финансовый 3 6" xfId="286"/>
    <cellStyle name="Финансовый 3 7" xfId="287"/>
    <cellStyle name="Хороший" xfId="288"/>
    <cellStyle name="Хороший 2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Q107"/>
  <sheetViews>
    <sheetView tabSelected="1" view="pageBreakPreview" zoomScale="65" zoomScaleNormal="70" zoomScaleSheetLayoutView="65" zoomScalePageLayoutView="0" workbookViewId="0" topLeftCell="A14">
      <pane xSplit="4500" ySplit="4044" topLeftCell="P96" activePane="bottomRight" state="split"/>
      <selection pane="topLeft" activeCell="A13" sqref="A13"/>
      <selection pane="topRight" activeCell="K15" sqref="K15:O15"/>
      <selection pane="bottomLeft" activeCell="A98" sqref="A98:IV98"/>
      <selection pane="bottomRight" activeCell="X98" sqref="X98"/>
    </sheetView>
  </sheetViews>
  <sheetFormatPr defaultColWidth="9.00390625" defaultRowHeight="15.75"/>
  <cols>
    <col min="1" max="1" width="9.00390625" style="3" customWidth="1"/>
    <col min="2" max="2" width="44.625" style="3" customWidth="1"/>
    <col min="3" max="3" width="17.625" style="3" customWidth="1"/>
    <col min="4" max="4" width="8.25390625" style="3" customWidth="1"/>
    <col min="5" max="5" width="7.25390625" style="3" customWidth="1"/>
    <col min="6" max="6" width="7.75390625" style="3" customWidth="1"/>
    <col min="7" max="7" width="8.625" style="3" customWidth="1"/>
    <col min="8" max="8" width="14.00390625" style="51" customWidth="1"/>
    <col min="9" max="9" width="14.00390625" style="3" customWidth="1"/>
    <col min="10" max="10" width="16.25390625" style="3" customWidth="1"/>
    <col min="11" max="14" width="11.25390625" style="3" customWidth="1"/>
    <col min="15" max="15" width="9.25390625" style="3" customWidth="1"/>
    <col min="16" max="16" width="11.125" style="3" customWidth="1"/>
    <col min="17" max="17" width="7.125" style="3" customWidth="1"/>
    <col min="18" max="19" width="10.625" style="3" customWidth="1"/>
    <col min="20" max="20" width="9.25390625" style="3" customWidth="1"/>
    <col min="21" max="21" width="9.00390625" style="66" customWidth="1"/>
    <col min="22" max="22" width="9.75390625" style="66" customWidth="1"/>
    <col min="23" max="23" width="7.625" style="66" customWidth="1"/>
    <col min="24" max="24" width="10.25390625" style="66" customWidth="1"/>
    <col min="25" max="25" width="7.625" style="66" customWidth="1"/>
    <col min="26" max="26" width="9.25390625" style="66" customWidth="1"/>
    <col min="27" max="28" width="15.00390625" style="66" customWidth="1"/>
    <col min="29" max="38" width="14.75390625" style="52" customWidth="1"/>
    <col min="39" max="39" width="16.00390625" style="52" customWidth="1"/>
    <col min="40" max="40" width="15.75390625" style="52" customWidth="1"/>
    <col min="41" max="41" width="21.125" style="52" customWidth="1"/>
    <col min="42" max="42" width="0.5" style="3" customWidth="1"/>
    <col min="43" max="43" width="1.25" style="3" customWidth="1"/>
    <col min="44" max="16384" width="9.00390625" style="1" customWidth="1"/>
  </cols>
  <sheetData>
    <row r="1" ht="18">
      <c r="AO1" s="54" t="s">
        <v>144</v>
      </c>
    </row>
    <row r="2" ht="18">
      <c r="AO2" s="55" t="s">
        <v>142</v>
      </c>
    </row>
    <row r="3" ht="18">
      <c r="AO3" s="55" t="s">
        <v>143</v>
      </c>
    </row>
    <row r="4" spans="1:41" ht="17.25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1" ht="17.25">
      <c r="A5" s="4"/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67"/>
      <c r="V5" s="67"/>
      <c r="W5" s="67"/>
      <c r="X5" s="67"/>
      <c r="Y5" s="67"/>
      <c r="Z5" s="67"/>
      <c r="AA5" s="67"/>
      <c r="AB5" s="67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8">
      <c r="A6" s="85" t="s">
        <v>146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ht="15">
      <c r="A7" s="86" t="s">
        <v>150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</row>
    <row r="9" spans="1:41" ht="18">
      <c r="A9" s="87" t="s">
        <v>147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</row>
    <row r="10" spans="1:41" ht="17.25">
      <c r="A10" s="4"/>
      <c r="B10" s="4"/>
      <c r="C10" s="4"/>
      <c r="D10" s="4"/>
      <c r="E10" s="4"/>
      <c r="F10" s="4"/>
      <c r="G10" s="4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67"/>
      <c r="W10" s="67"/>
      <c r="X10" s="67"/>
      <c r="Y10" s="67"/>
      <c r="Z10" s="67"/>
      <c r="AA10" s="67"/>
      <c r="AB10" s="6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8">
      <c r="A11" s="88" t="s">
        <v>148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</row>
    <row r="12" spans="1:41" ht="15">
      <c r="A12" s="89" t="s">
        <v>149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</row>
    <row r="13" spans="3:41" ht="15"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</row>
    <row r="14" spans="1:41" ht="48.75" customHeight="1">
      <c r="A14" s="78" t="s">
        <v>9</v>
      </c>
      <c r="B14" s="78" t="s">
        <v>5</v>
      </c>
      <c r="C14" s="78" t="s">
        <v>18</v>
      </c>
      <c r="D14" s="90" t="s">
        <v>10</v>
      </c>
      <c r="E14" s="90" t="s">
        <v>11</v>
      </c>
      <c r="F14" s="78" t="s">
        <v>12</v>
      </c>
      <c r="G14" s="78"/>
      <c r="H14" s="78" t="s">
        <v>45</v>
      </c>
      <c r="I14" s="78"/>
      <c r="J14" s="75" t="s">
        <v>205</v>
      </c>
      <c r="K14" s="79" t="s">
        <v>14</v>
      </c>
      <c r="L14" s="80"/>
      <c r="M14" s="80"/>
      <c r="N14" s="80"/>
      <c r="O14" s="80"/>
      <c r="P14" s="80"/>
      <c r="Q14" s="80"/>
      <c r="R14" s="80"/>
      <c r="S14" s="80"/>
      <c r="T14" s="81"/>
      <c r="U14" s="79" t="s">
        <v>13</v>
      </c>
      <c r="V14" s="80"/>
      <c r="W14" s="80"/>
      <c r="X14" s="80"/>
      <c r="Y14" s="80"/>
      <c r="Z14" s="81"/>
      <c r="AA14" s="92" t="s">
        <v>212</v>
      </c>
      <c r="AB14" s="93"/>
      <c r="AC14" s="79" t="s">
        <v>17</v>
      </c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1"/>
      <c r="AO14" s="75" t="s">
        <v>16</v>
      </c>
    </row>
    <row r="15" spans="1:41" ht="101.25" customHeight="1">
      <c r="A15" s="78"/>
      <c r="B15" s="78"/>
      <c r="C15" s="78"/>
      <c r="D15" s="90"/>
      <c r="E15" s="90"/>
      <c r="F15" s="78"/>
      <c r="G15" s="78"/>
      <c r="H15" s="78"/>
      <c r="I15" s="78"/>
      <c r="J15" s="76"/>
      <c r="K15" s="79" t="s">
        <v>124</v>
      </c>
      <c r="L15" s="80"/>
      <c r="M15" s="80"/>
      <c r="N15" s="80"/>
      <c r="O15" s="81"/>
      <c r="P15" s="79" t="s">
        <v>61</v>
      </c>
      <c r="Q15" s="80"/>
      <c r="R15" s="80"/>
      <c r="S15" s="80"/>
      <c r="T15" s="81"/>
      <c r="U15" s="78" t="s">
        <v>211</v>
      </c>
      <c r="V15" s="78"/>
      <c r="W15" s="79" t="s">
        <v>213</v>
      </c>
      <c r="X15" s="81"/>
      <c r="Y15" s="78" t="s">
        <v>214</v>
      </c>
      <c r="Z15" s="78"/>
      <c r="AA15" s="94"/>
      <c r="AB15" s="95"/>
      <c r="AC15" s="82" t="s">
        <v>206</v>
      </c>
      <c r="AD15" s="83"/>
      <c r="AE15" s="82" t="s">
        <v>207</v>
      </c>
      <c r="AF15" s="83"/>
      <c r="AG15" s="82" t="s">
        <v>208</v>
      </c>
      <c r="AH15" s="83"/>
      <c r="AI15" s="82" t="s">
        <v>209</v>
      </c>
      <c r="AJ15" s="83"/>
      <c r="AK15" s="82" t="s">
        <v>210</v>
      </c>
      <c r="AL15" s="83"/>
      <c r="AM15" s="78" t="s">
        <v>59</v>
      </c>
      <c r="AN15" s="78" t="s">
        <v>60</v>
      </c>
      <c r="AO15" s="76"/>
    </row>
    <row r="16" spans="1:41" ht="129">
      <c r="A16" s="78"/>
      <c r="B16" s="78"/>
      <c r="C16" s="78"/>
      <c r="D16" s="90"/>
      <c r="E16" s="90"/>
      <c r="F16" s="9" t="s">
        <v>124</v>
      </c>
      <c r="G16" s="9" t="s">
        <v>8</v>
      </c>
      <c r="H16" s="9" t="s">
        <v>124</v>
      </c>
      <c r="I16" s="9" t="s">
        <v>8</v>
      </c>
      <c r="J16" s="77"/>
      <c r="K16" s="10" t="s">
        <v>1</v>
      </c>
      <c r="L16" s="10" t="s">
        <v>204</v>
      </c>
      <c r="M16" s="10" t="s">
        <v>4</v>
      </c>
      <c r="N16" s="11" t="s">
        <v>6</v>
      </c>
      <c r="O16" s="11" t="s">
        <v>7</v>
      </c>
      <c r="P16" s="10" t="s">
        <v>1</v>
      </c>
      <c r="Q16" s="10" t="s">
        <v>3</v>
      </c>
      <c r="R16" s="10" t="s">
        <v>4</v>
      </c>
      <c r="S16" s="11" t="s">
        <v>6</v>
      </c>
      <c r="T16" s="11" t="s">
        <v>7</v>
      </c>
      <c r="U16" s="69" t="s">
        <v>0</v>
      </c>
      <c r="V16" s="69" t="s">
        <v>2</v>
      </c>
      <c r="W16" s="69" t="s">
        <v>0</v>
      </c>
      <c r="X16" s="69" t="s">
        <v>2</v>
      </c>
      <c r="Y16" s="69" t="s">
        <v>0</v>
      </c>
      <c r="Z16" s="69" t="s">
        <v>2</v>
      </c>
      <c r="AA16" s="70" t="s">
        <v>50</v>
      </c>
      <c r="AB16" s="70" t="s">
        <v>215</v>
      </c>
      <c r="AC16" s="12" t="s">
        <v>216</v>
      </c>
      <c r="AD16" s="12" t="s">
        <v>8</v>
      </c>
      <c r="AE16" s="68" t="s">
        <v>216</v>
      </c>
      <c r="AF16" s="56" t="s">
        <v>8</v>
      </c>
      <c r="AG16" s="68" t="s">
        <v>216</v>
      </c>
      <c r="AH16" s="56" t="s">
        <v>8</v>
      </c>
      <c r="AI16" s="68" t="s">
        <v>216</v>
      </c>
      <c r="AJ16" s="56" t="s">
        <v>8</v>
      </c>
      <c r="AK16" s="68" t="s">
        <v>216</v>
      </c>
      <c r="AL16" s="56" t="s">
        <v>8</v>
      </c>
      <c r="AM16" s="78"/>
      <c r="AN16" s="78"/>
      <c r="AO16" s="77"/>
    </row>
    <row r="17" spans="1:43" s="2" customFormat="1" ht="1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4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  <c r="T17" s="13">
        <v>20</v>
      </c>
      <c r="U17" s="13">
        <v>21</v>
      </c>
      <c r="V17" s="13">
        <v>22</v>
      </c>
      <c r="W17" s="13">
        <v>23</v>
      </c>
      <c r="X17" s="13">
        <v>24</v>
      </c>
      <c r="Y17" s="13">
        <v>25</v>
      </c>
      <c r="Z17" s="13">
        <v>26</v>
      </c>
      <c r="AA17" s="13">
        <v>27</v>
      </c>
      <c r="AB17" s="13">
        <v>28</v>
      </c>
      <c r="AC17" s="15" t="s">
        <v>125</v>
      </c>
      <c r="AD17" s="15" t="s">
        <v>126</v>
      </c>
      <c r="AE17" s="15" t="s">
        <v>217</v>
      </c>
      <c r="AF17" s="15" t="s">
        <v>218</v>
      </c>
      <c r="AG17" s="15" t="s">
        <v>219</v>
      </c>
      <c r="AH17" s="15" t="s">
        <v>220</v>
      </c>
      <c r="AI17" s="15" t="s">
        <v>221</v>
      </c>
      <c r="AJ17" s="15" t="s">
        <v>222</v>
      </c>
      <c r="AK17" s="15" t="s">
        <v>223</v>
      </c>
      <c r="AL17" s="15" t="s">
        <v>224</v>
      </c>
      <c r="AM17" s="16">
        <v>30</v>
      </c>
      <c r="AN17" s="16">
        <v>31</v>
      </c>
      <c r="AO17" s="13">
        <v>32</v>
      </c>
      <c r="AP17" s="17"/>
      <c r="AQ17" s="17"/>
    </row>
    <row r="18" spans="1:43" s="2" customFormat="1" ht="33">
      <c r="A18" s="18" t="s">
        <v>24</v>
      </c>
      <c r="B18" s="19" t="s">
        <v>25</v>
      </c>
      <c r="C18" s="20" t="s">
        <v>119</v>
      </c>
      <c r="D18" s="20" t="s">
        <v>23</v>
      </c>
      <c r="E18" s="20" t="s">
        <v>23</v>
      </c>
      <c r="F18" s="20" t="s">
        <v>23</v>
      </c>
      <c r="G18" s="20" t="s">
        <v>23</v>
      </c>
      <c r="H18" s="21">
        <f>H20+H22</f>
        <v>245.01198733333334</v>
      </c>
      <c r="I18" s="21">
        <f>I20+I22</f>
        <v>0</v>
      </c>
      <c r="J18" s="21">
        <f>J20+J22</f>
        <v>4.605793848999999</v>
      </c>
      <c r="K18" s="21">
        <f>K20+K22</f>
        <v>251.78164223881356</v>
      </c>
      <c r="L18" s="21">
        <f aca="true" t="shared" si="0" ref="L18:AA18">L20+L22</f>
        <v>9.577784530684745</v>
      </c>
      <c r="M18" s="21">
        <f t="shared" si="0"/>
        <v>140.08845432656355</v>
      </c>
      <c r="N18" s="21">
        <f t="shared" si="0"/>
        <v>123.72612711027712</v>
      </c>
      <c r="O18" s="21">
        <f t="shared" si="0"/>
        <v>0.11101694915254262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71" t="s">
        <v>23</v>
      </c>
      <c r="V18" s="21">
        <f>V20+V22</f>
        <v>248.66841993000003</v>
      </c>
      <c r="W18" s="21" t="s">
        <v>23</v>
      </c>
      <c r="X18" s="21">
        <f>X20+X22</f>
        <v>257.53891</v>
      </c>
      <c r="Y18" s="71" t="s">
        <v>23</v>
      </c>
      <c r="Z18" s="71" t="s">
        <v>23</v>
      </c>
      <c r="AA18" s="21">
        <f t="shared" si="0"/>
        <v>83.945</v>
      </c>
      <c r="AB18" s="20" t="s">
        <v>23</v>
      </c>
      <c r="AC18" s="21">
        <f>AC20+AC22</f>
        <v>126.21531</v>
      </c>
      <c r="AD18" s="20" t="s">
        <v>23</v>
      </c>
      <c r="AE18" s="21">
        <f aca="true" t="shared" si="1" ref="AE18:AK18">AE20+AE22</f>
        <v>32.83090001</v>
      </c>
      <c r="AF18" s="20" t="s">
        <v>23</v>
      </c>
      <c r="AG18" s="21">
        <f t="shared" si="1"/>
        <v>32.8309</v>
      </c>
      <c r="AH18" s="20" t="s">
        <v>23</v>
      </c>
      <c r="AI18" s="21">
        <f t="shared" si="1"/>
        <v>32.8309</v>
      </c>
      <c r="AJ18" s="20" t="s">
        <v>23</v>
      </c>
      <c r="AK18" s="21">
        <f t="shared" si="1"/>
        <v>32.83089996</v>
      </c>
      <c r="AL18" s="20" t="s">
        <v>23</v>
      </c>
      <c r="AM18" s="21">
        <f>AC18+AE18+AG18+AI18+AK18</f>
        <v>257.53890997</v>
      </c>
      <c r="AN18" s="20" t="s">
        <v>23</v>
      </c>
      <c r="AO18" s="20" t="s">
        <v>23</v>
      </c>
      <c r="AP18" s="17"/>
      <c r="AQ18" s="17"/>
    </row>
    <row r="19" spans="1:43" s="2" customFormat="1" ht="33">
      <c r="A19" s="18" t="s">
        <v>26</v>
      </c>
      <c r="B19" s="19" t="s">
        <v>27</v>
      </c>
      <c r="C19" s="20" t="s">
        <v>119</v>
      </c>
      <c r="D19" s="20" t="s">
        <v>23</v>
      </c>
      <c r="E19" s="20" t="s">
        <v>23</v>
      </c>
      <c r="F19" s="20" t="s">
        <v>23</v>
      </c>
      <c r="G19" s="20" t="s">
        <v>23</v>
      </c>
      <c r="H19" s="21">
        <f>0</f>
        <v>0</v>
      </c>
      <c r="I19" s="21">
        <f>0</f>
        <v>0</v>
      </c>
      <c r="J19" s="21">
        <f>0</f>
        <v>0</v>
      </c>
      <c r="K19" s="21">
        <f>0</f>
        <v>0</v>
      </c>
      <c r="L19" s="21">
        <f>0</f>
        <v>0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  <c r="R19" s="21">
        <f>0</f>
        <v>0</v>
      </c>
      <c r="S19" s="21">
        <f>0</f>
        <v>0</v>
      </c>
      <c r="T19" s="21">
        <f>0</f>
        <v>0</v>
      </c>
      <c r="U19" s="20" t="s">
        <v>23</v>
      </c>
      <c r="V19" s="21">
        <f>0</f>
        <v>0</v>
      </c>
      <c r="W19" s="20" t="s">
        <v>23</v>
      </c>
      <c r="X19" s="21">
        <v>0</v>
      </c>
      <c r="Y19" s="20" t="s">
        <v>23</v>
      </c>
      <c r="Z19" s="20" t="s">
        <v>23</v>
      </c>
      <c r="AA19" s="21">
        <f>0</f>
        <v>0</v>
      </c>
      <c r="AB19" s="20" t="s">
        <v>23</v>
      </c>
      <c r="AC19" s="21">
        <f>0</f>
        <v>0</v>
      </c>
      <c r="AD19" s="20" t="s">
        <v>23</v>
      </c>
      <c r="AE19" s="21">
        <f>0</f>
        <v>0</v>
      </c>
      <c r="AF19" s="20" t="s">
        <v>23</v>
      </c>
      <c r="AG19" s="21">
        <f>0</f>
        <v>0</v>
      </c>
      <c r="AH19" s="20" t="s">
        <v>23</v>
      </c>
      <c r="AI19" s="21">
        <f>0</f>
        <v>0</v>
      </c>
      <c r="AJ19" s="20" t="s">
        <v>23</v>
      </c>
      <c r="AK19" s="21">
        <f>0</f>
        <v>0</v>
      </c>
      <c r="AL19" s="20" t="s">
        <v>23</v>
      </c>
      <c r="AM19" s="21">
        <f aca="true" t="shared" si="2" ref="AM19:AM25">AC19+AE19+AG19+AI19+AK19</f>
        <v>0</v>
      </c>
      <c r="AN19" s="20" t="s">
        <v>23</v>
      </c>
      <c r="AO19" s="20" t="s">
        <v>23</v>
      </c>
      <c r="AP19" s="17"/>
      <c r="AQ19" s="17"/>
    </row>
    <row r="20" spans="1:43" s="2" customFormat="1" ht="33">
      <c r="A20" s="18" t="s">
        <v>28</v>
      </c>
      <c r="B20" s="19" t="s">
        <v>29</v>
      </c>
      <c r="C20" s="20" t="s">
        <v>119</v>
      </c>
      <c r="D20" s="20" t="s">
        <v>23</v>
      </c>
      <c r="E20" s="20" t="s">
        <v>23</v>
      </c>
      <c r="F20" s="20" t="s">
        <v>23</v>
      </c>
      <c r="G20" s="20" t="s">
        <v>23</v>
      </c>
      <c r="H20" s="21">
        <f>H46</f>
        <v>244.82117233333335</v>
      </c>
      <c r="I20" s="21">
        <f>I46</f>
        <v>0</v>
      </c>
      <c r="J20" s="21">
        <f>J46</f>
        <v>4.0258568299999995</v>
      </c>
      <c r="K20" s="21">
        <f>K46</f>
        <v>173.14254293881356</v>
      </c>
      <c r="L20" s="21">
        <f aca="true" t="shared" si="3" ref="L20:T20">L46</f>
        <v>6.476048970734746</v>
      </c>
      <c r="M20" s="21">
        <f t="shared" si="3"/>
        <v>82.90499474656356</v>
      </c>
      <c r="N20" s="21">
        <f t="shared" si="3"/>
        <v>83.65048227236271</v>
      </c>
      <c r="O20" s="21">
        <f t="shared" si="3"/>
        <v>0.11101694915254262</v>
      </c>
      <c r="P20" s="21">
        <f t="shared" si="3"/>
        <v>0</v>
      </c>
      <c r="Q20" s="21">
        <f t="shared" si="3"/>
        <v>0</v>
      </c>
      <c r="R20" s="21">
        <f t="shared" si="3"/>
        <v>0</v>
      </c>
      <c r="S20" s="21">
        <f t="shared" si="3"/>
        <v>0</v>
      </c>
      <c r="T20" s="21">
        <f t="shared" si="3"/>
        <v>0</v>
      </c>
      <c r="U20" s="20" t="s">
        <v>23</v>
      </c>
      <c r="V20" s="21">
        <f>V46</f>
        <v>171.66811924</v>
      </c>
      <c r="W20" s="20" t="s">
        <v>23</v>
      </c>
      <c r="X20" s="21">
        <f>X46</f>
        <v>178.8998107</v>
      </c>
      <c r="Y20" s="20" t="s">
        <v>23</v>
      </c>
      <c r="Z20" s="21" t="str">
        <f>Z46</f>
        <v>нд</v>
      </c>
      <c r="AA20" s="21">
        <v>30.134</v>
      </c>
      <c r="AB20" s="20" t="s">
        <v>23</v>
      </c>
      <c r="AC20" s="21">
        <f>AC46</f>
        <v>81.58081285</v>
      </c>
      <c r="AD20" s="20" t="s">
        <v>23</v>
      </c>
      <c r="AE20" s="21">
        <f aca="true" t="shared" si="4" ref="AE20:AK20">AE46</f>
        <v>19.89025243</v>
      </c>
      <c r="AF20" s="20" t="s">
        <v>23</v>
      </c>
      <c r="AG20" s="21">
        <f t="shared" si="4"/>
        <v>32.8309</v>
      </c>
      <c r="AH20" s="20" t="s">
        <v>23</v>
      </c>
      <c r="AI20" s="21">
        <f t="shared" si="4"/>
        <v>32.8309</v>
      </c>
      <c r="AJ20" s="20" t="s">
        <v>23</v>
      </c>
      <c r="AK20" s="21">
        <f t="shared" si="4"/>
        <v>11.766945389999998</v>
      </c>
      <c r="AL20" s="20" t="s">
        <v>23</v>
      </c>
      <c r="AM20" s="21">
        <f t="shared" si="2"/>
        <v>178.89981066999997</v>
      </c>
      <c r="AN20" s="20" t="s">
        <v>23</v>
      </c>
      <c r="AO20" s="20" t="s">
        <v>23</v>
      </c>
      <c r="AP20" s="17"/>
      <c r="AQ20" s="17"/>
    </row>
    <row r="21" spans="1:43" s="2" customFormat="1" ht="66.75">
      <c r="A21" s="18" t="s">
        <v>30</v>
      </c>
      <c r="B21" s="19" t="s">
        <v>31</v>
      </c>
      <c r="C21" s="20" t="s">
        <v>119</v>
      </c>
      <c r="D21" s="20" t="s">
        <v>23</v>
      </c>
      <c r="E21" s="20" t="s">
        <v>23</v>
      </c>
      <c r="F21" s="20" t="s">
        <v>23</v>
      </c>
      <c r="G21" s="20" t="s">
        <v>23</v>
      </c>
      <c r="H21" s="21">
        <v>0</v>
      </c>
      <c r="I21" s="21">
        <v>0</v>
      </c>
      <c r="J21" s="21">
        <v>0</v>
      </c>
      <c r="K21" s="21">
        <f>0</f>
        <v>0</v>
      </c>
      <c r="L21" s="21">
        <f>0</f>
        <v>0</v>
      </c>
      <c r="M21" s="21">
        <f>0</f>
        <v>0</v>
      </c>
      <c r="N21" s="21">
        <f>0</f>
        <v>0</v>
      </c>
      <c r="O21" s="21">
        <f>0</f>
        <v>0</v>
      </c>
      <c r="P21" s="21">
        <f>0</f>
        <v>0</v>
      </c>
      <c r="Q21" s="21">
        <f>0</f>
        <v>0</v>
      </c>
      <c r="R21" s="21">
        <f>0</f>
        <v>0</v>
      </c>
      <c r="S21" s="21">
        <f>0</f>
        <v>0</v>
      </c>
      <c r="T21" s="21">
        <f>0</f>
        <v>0</v>
      </c>
      <c r="U21" s="20" t="s">
        <v>23</v>
      </c>
      <c r="V21" s="21">
        <f>0</f>
        <v>0</v>
      </c>
      <c r="W21" s="20" t="s">
        <v>23</v>
      </c>
      <c r="X21" s="21">
        <v>0</v>
      </c>
      <c r="Y21" s="20" t="s">
        <v>23</v>
      </c>
      <c r="Z21" s="20" t="s">
        <v>23</v>
      </c>
      <c r="AA21" s="21">
        <f>0</f>
        <v>0</v>
      </c>
      <c r="AB21" s="20" t="s">
        <v>23</v>
      </c>
      <c r="AC21" s="21">
        <f>0</f>
        <v>0</v>
      </c>
      <c r="AD21" s="20" t="s">
        <v>23</v>
      </c>
      <c r="AE21" s="21">
        <f>0</f>
        <v>0</v>
      </c>
      <c r="AF21" s="20" t="s">
        <v>23</v>
      </c>
      <c r="AG21" s="21">
        <f>0</f>
        <v>0</v>
      </c>
      <c r="AH21" s="20" t="s">
        <v>23</v>
      </c>
      <c r="AI21" s="21">
        <f>0</f>
        <v>0</v>
      </c>
      <c r="AJ21" s="20" t="s">
        <v>23</v>
      </c>
      <c r="AK21" s="21">
        <f>0</f>
        <v>0</v>
      </c>
      <c r="AL21" s="20" t="s">
        <v>23</v>
      </c>
      <c r="AM21" s="21">
        <f t="shared" si="2"/>
        <v>0</v>
      </c>
      <c r="AN21" s="20" t="s">
        <v>23</v>
      </c>
      <c r="AO21" s="20" t="s">
        <v>23</v>
      </c>
      <c r="AP21" s="17"/>
      <c r="AQ21" s="17"/>
    </row>
    <row r="22" spans="1:43" s="2" customFormat="1" ht="33">
      <c r="A22" s="18" t="s">
        <v>32</v>
      </c>
      <c r="B22" s="19" t="s">
        <v>33</v>
      </c>
      <c r="C22" s="20" t="s">
        <v>119</v>
      </c>
      <c r="D22" s="20" t="s">
        <v>23</v>
      </c>
      <c r="E22" s="20" t="s">
        <v>23</v>
      </c>
      <c r="F22" s="20" t="s">
        <v>23</v>
      </c>
      <c r="G22" s="20" t="s">
        <v>23</v>
      </c>
      <c r="H22" s="21">
        <f>H93</f>
        <v>0.190815</v>
      </c>
      <c r="I22" s="21">
        <f>I93</f>
        <v>0</v>
      </c>
      <c r="J22" s="21">
        <f>J93</f>
        <v>0.579937019</v>
      </c>
      <c r="K22" s="21">
        <f>K93</f>
        <v>78.63909930000001</v>
      </c>
      <c r="L22" s="21">
        <f aca="true" t="shared" si="5" ref="L22:T22">L93</f>
        <v>3.10173555995</v>
      </c>
      <c r="M22" s="21">
        <f t="shared" si="5"/>
        <v>57.18345958</v>
      </c>
      <c r="N22" s="21">
        <f t="shared" si="5"/>
        <v>40.07564483791441</v>
      </c>
      <c r="O22" s="21">
        <f t="shared" si="5"/>
        <v>0</v>
      </c>
      <c r="P22" s="21">
        <f t="shared" si="5"/>
        <v>0</v>
      </c>
      <c r="Q22" s="21">
        <f t="shared" si="5"/>
        <v>0</v>
      </c>
      <c r="R22" s="21">
        <f t="shared" si="5"/>
        <v>0</v>
      </c>
      <c r="S22" s="21">
        <f t="shared" si="5"/>
        <v>0</v>
      </c>
      <c r="T22" s="21">
        <f t="shared" si="5"/>
        <v>0</v>
      </c>
      <c r="U22" s="20" t="s">
        <v>23</v>
      </c>
      <c r="V22" s="21">
        <f>V93</f>
        <v>77.00030069</v>
      </c>
      <c r="W22" s="20" t="s">
        <v>23</v>
      </c>
      <c r="X22" s="21">
        <f>X93</f>
        <v>78.6390993</v>
      </c>
      <c r="Y22" s="20" t="s">
        <v>23</v>
      </c>
      <c r="Z22" s="21" t="str">
        <f>Z93</f>
        <v>нд</v>
      </c>
      <c r="AA22" s="21">
        <v>53.811</v>
      </c>
      <c r="AB22" s="20" t="s">
        <v>23</v>
      </c>
      <c r="AC22" s="21">
        <f>AC93</f>
        <v>44.63449715</v>
      </c>
      <c r="AD22" s="20" t="s">
        <v>23</v>
      </c>
      <c r="AE22" s="21">
        <f aca="true" t="shared" si="6" ref="AE22:AK22">AE93</f>
        <v>12.94064758</v>
      </c>
      <c r="AF22" s="20" t="s">
        <v>23</v>
      </c>
      <c r="AG22" s="21">
        <f t="shared" si="6"/>
        <v>0</v>
      </c>
      <c r="AH22" s="20" t="s">
        <v>23</v>
      </c>
      <c r="AI22" s="21">
        <f t="shared" si="6"/>
        <v>0</v>
      </c>
      <c r="AJ22" s="20" t="s">
        <v>23</v>
      </c>
      <c r="AK22" s="21">
        <f t="shared" si="6"/>
        <v>21.063954570000003</v>
      </c>
      <c r="AL22" s="20" t="s">
        <v>23</v>
      </c>
      <c r="AM22" s="21">
        <f t="shared" si="2"/>
        <v>78.63909930000001</v>
      </c>
      <c r="AN22" s="20" t="s">
        <v>23</v>
      </c>
      <c r="AO22" s="20" t="s">
        <v>23</v>
      </c>
      <c r="AP22" s="17"/>
      <c r="AQ22" s="17"/>
    </row>
    <row r="23" spans="1:43" s="2" customFormat="1" ht="50.25">
      <c r="A23" s="18" t="s">
        <v>34</v>
      </c>
      <c r="B23" s="19" t="s">
        <v>35</v>
      </c>
      <c r="C23" s="20" t="s">
        <v>119</v>
      </c>
      <c r="D23" s="20" t="s">
        <v>23</v>
      </c>
      <c r="E23" s="20" t="s">
        <v>23</v>
      </c>
      <c r="F23" s="20" t="s">
        <v>23</v>
      </c>
      <c r="G23" s="20" t="s">
        <v>23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0" t="s">
        <v>23</v>
      </c>
      <c r="V23" s="21">
        <v>0</v>
      </c>
      <c r="W23" s="20" t="s">
        <v>23</v>
      </c>
      <c r="X23" s="21">
        <v>0</v>
      </c>
      <c r="Y23" s="20" t="s">
        <v>23</v>
      </c>
      <c r="Z23" s="20" t="s">
        <v>23</v>
      </c>
      <c r="AA23" s="21">
        <v>0</v>
      </c>
      <c r="AB23" s="20" t="s">
        <v>23</v>
      </c>
      <c r="AC23" s="21">
        <v>0</v>
      </c>
      <c r="AD23" s="20" t="s">
        <v>23</v>
      </c>
      <c r="AE23" s="21">
        <v>0</v>
      </c>
      <c r="AF23" s="20" t="s">
        <v>23</v>
      </c>
      <c r="AG23" s="21">
        <v>0</v>
      </c>
      <c r="AH23" s="20" t="s">
        <v>23</v>
      </c>
      <c r="AI23" s="21">
        <v>0</v>
      </c>
      <c r="AJ23" s="20" t="s">
        <v>23</v>
      </c>
      <c r="AK23" s="21">
        <v>0</v>
      </c>
      <c r="AL23" s="20" t="s">
        <v>23</v>
      </c>
      <c r="AM23" s="21">
        <f t="shared" si="2"/>
        <v>0</v>
      </c>
      <c r="AN23" s="20" t="s">
        <v>23</v>
      </c>
      <c r="AO23" s="20" t="s">
        <v>23</v>
      </c>
      <c r="AP23" s="17"/>
      <c r="AQ23" s="17"/>
    </row>
    <row r="24" spans="1:43" s="2" customFormat="1" ht="33">
      <c r="A24" s="18" t="s">
        <v>36</v>
      </c>
      <c r="B24" s="19" t="s">
        <v>37</v>
      </c>
      <c r="C24" s="20" t="s">
        <v>119</v>
      </c>
      <c r="D24" s="20" t="s">
        <v>23</v>
      </c>
      <c r="E24" s="20" t="s">
        <v>23</v>
      </c>
      <c r="F24" s="20" t="s">
        <v>23</v>
      </c>
      <c r="G24" s="20" t="s">
        <v>23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0" t="s">
        <v>23</v>
      </c>
      <c r="V24" s="21">
        <v>0</v>
      </c>
      <c r="W24" s="20" t="s">
        <v>23</v>
      </c>
      <c r="X24" s="21">
        <v>0</v>
      </c>
      <c r="Y24" s="20" t="s">
        <v>23</v>
      </c>
      <c r="Z24" s="20" t="s">
        <v>23</v>
      </c>
      <c r="AA24" s="21">
        <v>0</v>
      </c>
      <c r="AB24" s="20" t="s">
        <v>23</v>
      </c>
      <c r="AC24" s="21">
        <v>0</v>
      </c>
      <c r="AD24" s="20" t="s">
        <v>23</v>
      </c>
      <c r="AE24" s="21">
        <v>0</v>
      </c>
      <c r="AF24" s="20" t="s">
        <v>23</v>
      </c>
      <c r="AG24" s="21">
        <v>0</v>
      </c>
      <c r="AH24" s="20" t="s">
        <v>23</v>
      </c>
      <c r="AI24" s="21">
        <v>0</v>
      </c>
      <c r="AJ24" s="20" t="s">
        <v>23</v>
      </c>
      <c r="AK24" s="21">
        <v>0</v>
      </c>
      <c r="AL24" s="20" t="s">
        <v>23</v>
      </c>
      <c r="AM24" s="21">
        <f t="shared" si="2"/>
        <v>0</v>
      </c>
      <c r="AN24" s="20" t="s">
        <v>23</v>
      </c>
      <c r="AO24" s="20" t="s">
        <v>23</v>
      </c>
      <c r="AP24" s="17"/>
      <c r="AQ24" s="17"/>
    </row>
    <row r="25" spans="1:43" s="2" customFormat="1" ht="18" customHeight="1">
      <c r="A25" s="58" t="s">
        <v>19</v>
      </c>
      <c r="B25" s="59" t="s">
        <v>62</v>
      </c>
      <c r="C25" s="60" t="s">
        <v>119</v>
      </c>
      <c r="D25" s="60" t="s">
        <v>23</v>
      </c>
      <c r="E25" s="60" t="s">
        <v>23</v>
      </c>
      <c r="F25" s="60" t="s">
        <v>23</v>
      </c>
      <c r="G25" s="60" t="s">
        <v>23</v>
      </c>
      <c r="H25" s="61">
        <f aca="true" t="shared" si="7" ref="H25:T25">H46+H93</f>
        <v>245.01198733333334</v>
      </c>
      <c r="I25" s="61">
        <f t="shared" si="7"/>
        <v>0</v>
      </c>
      <c r="J25" s="61">
        <f t="shared" si="7"/>
        <v>4.605793848999999</v>
      </c>
      <c r="K25" s="61">
        <f t="shared" si="7"/>
        <v>251.78164223881356</v>
      </c>
      <c r="L25" s="61">
        <f t="shared" si="7"/>
        <v>9.577784530684745</v>
      </c>
      <c r="M25" s="61">
        <f t="shared" si="7"/>
        <v>140.08845432656355</v>
      </c>
      <c r="N25" s="61">
        <f t="shared" si="7"/>
        <v>123.72612711027712</v>
      </c>
      <c r="O25" s="61">
        <f t="shared" si="7"/>
        <v>0.11101694915254262</v>
      </c>
      <c r="P25" s="61">
        <f t="shared" si="7"/>
        <v>0</v>
      </c>
      <c r="Q25" s="61">
        <f t="shared" si="7"/>
        <v>0</v>
      </c>
      <c r="R25" s="61">
        <f t="shared" si="7"/>
        <v>0</v>
      </c>
      <c r="S25" s="61">
        <f t="shared" si="7"/>
        <v>0</v>
      </c>
      <c r="T25" s="61">
        <f t="shared" si="7"/>
        <v>0</v>
      </c>
      <c r="U25" s="72" t="str">
        <f>U18</f>
        <v>нд</v>
      </c>
      <c r="V25" s="61">
        <f>V46+V93</f>
        <v>248.66841993000003</v>
      </c>
      <c r="W25" s="72" t="str">
        <f>W18</f>
        <v>нд</v>
      </c>
      <c r="X25" s="61">
        <f>X46+X93</f>
        <v>257.53891</v>
      </c>
      <c r="Y25" s="72" t="s">
        <v>23</v>
      </c>
      <c r="Z25" s="72" t="s">
        <v>23</v>
      </c>
      <c r="AA25" s="72" t="s">
        <v>23</v>
      </c>
      <c r="AB25" s="60" t="s">
        <v>23</v>
      </c>
      <c r="AC25" s="61">
        <f>AC46+AC93</f>
        <v>126.21531</v>
      </c>
      <c r="AD25" s="60" t="s">
        <v>23</v>
      </c>
      <c r="AE25" s="61">
        <f>AE46+AE93</f>
        <v>32.83090001</v>
      </c>
      <c r="AF25" s="60" t="s">
        <v>23</v>
      </c>
      <c r="AG25" s="61">
        <f>AG46+AG93</f>
        <v>32.8309</v>
      </c>
      <c r="AH25" s="60" t="s">
        <v>23</v>
      </c>
      <c r="AI25" s="61">
        <f>AI46+AI93</f>
        <v>32.8309</v>
      </c>
      <c r="AJ25" s="60" t="s">
        <v>23</v>
      </c>
      <c r="AK25" s="61">
        <f>AK46+AK93</f>
        <v>32.83089996</v>
      </c>
      <c r="AL25" s="60" t="s">
        <v>23</v>
      </c>
      <c r="AM25" s="61">
        <f t="shared" si="2"/>
        <v>257.53890997</v>
      </c>
      <c r="AN25" s="60" t="s">
        <v>23</v>
      </c>
      <c r="AO25" s="60" t="s">
        <v>23</v>
      </c>
      <c r="AP25" s="17"/>
      <c r="AQ25" s="17"/>
    </row>
    <row r="26" spans="1:43" s="2" customFormat="1" ht="33" hidden="1">
      <c r="A26" s="18" t="s">
        <v>120</v>
      </c>
      <c r="B26" s="23" t="s">
        <v>121</v>
      </c>
      <c r="C26" s="20" t="s">
        <v>119</v>
      </c>
      <c r="D26" s="20" t="s">
        <v>23</v>
      </c>
      <c r="E26" s="20" t="s">
        <v>23</v>
      </c>
      <c r="F26" s="20" t="s">
        <v>23</v>
      </c>
      <c r="G26" s="20" t="s">
        <v>23</v>
      </c>
      <c r="H26" s="20" t="s">
        <v>23</v>
      </c>
      <c r="I26" s="20" t="s">
        <v>23</v>
      </c>
      <c r="J26" s="20" t="s">
        <v>23</v>
      </c>
      <c r="K26" s="20" t="s">
        <v>23</v>
      </c>
      <c r="L26" s="20" t="s">
        <v>23</v>
      </c>
      <c r="M26" s="20" t="s">
        <v>23</v>
      </c>
      <c r="N26" s="20" t="s">
        <v>23</v>
      </c>
      <c r="O26" s="20" t="s">
        <v>23</v>
      </c>
      <c r="P26" s="20" t="s">
        <v>23</v>
      </c>
      <c r="Q26" s="20" t="s">
        <v>23</v>
      </c>
      <c r="R26" s="20" t="s">
        <v>23</v>
      </c>
      <c r="S26" s="20" t="s">
        <v>23</v>
      </c>
      <c r="T26" s="20" t="s">
        <v>23</v>
      </c>
      <c r="U26" s="20" t="s">
        <v>23</v>
      </c>
      <c r="V26" s="20" t="s">
        <v>23</v>
      </c>
      <c r="W26" s="20" t="s">
        <v>23</v>
      </c>
      <c r="X26" s="20" t="s">
        <v>23</v>
      </c>
      <c r="Y26" s="20" t="s">
        <v>23</v>
      </c>
      <c r="Z26" s="20" t="s">
        <v>23</v>
      </c>
      <c r="AA26" s="20" t="s">
        <v>23</v>
      </c>
      <c r="AB26" s="20" t="s">
        <v>23</v>
      </c>
      <c r="AC26" s="20" t="s">
        <v>23</v>
      </c>
      <c r="AD26" s="20" t="s">
        <v>23</v>
      </c>
      <c r="AE26" s="20" t="s">
        <v>23</v>
      </c>
      <c r="AF26" s="20" t="s">
        <v>23</v>
      </c>
      <c r="AG26" s="20" t="s">
        <v>23</v>
      </c>
      <c r="AH26" s="20" t="s">
        <v>23</v>
      </c>
      <c r="AI26" s="20" t="s">
        <v>23</v>
      </c>
      <c r="AJ26" s="20" t="s">
        <v>23</v>
      </c>
      <c r="AK26" s="20" t="s">
        <v>23</v>
      </c>
      <c r="AL26" s="20" t="s">
        <v>23</v>
      </c>
      <c r="AM26" s="20" t="s">
        <v>23</v>
      </c>
      <c r="AN26" s="20" t="s">
        <v>23</v>
      </c>
      <c r="AO26" s="20" t="s">
        <v>23</v>
      </c>
      <c r="AP26" s="17"/>
      <c r="AQ26" s="17"/>
    </row>
    <row r="27" spans="1:43" s="2" customFormat="1" ht="50.25" hidden="1">
      <c r="A27" s="18" t="s">
        <v>63</v>
      </c>
      <c r="B27" s="22" t="s">
        <v>64</v>
      </c>
      <c r="C27" s="20" t="s">
        <v>119</v>
      </c>
      <c r="D27" s="20" t="s">
        <v>23</v>
      </c>
      <c r="E27" s="20" t="s">
        <v>23</v>
      </c>
      <c r="F27" s="20" t="s">
        <v>23</v>
      </c>
      <c r="G27" s="20" t="s">
        <v>23</v>
      </c>
      <c r="H27" s="20" t="s">
        <v>23</v>
      </c>
      <c r="I27" s="20" t="s">
        <v>23</v>
      </c>
      <c r="J27" s="20" t="s">
        <v>23</v>
      </c>
      <c r="K27" s="20" t="s">
        <v>23</v>
      </c>
      <c r="L27" s="20" t="s">
        <v>23</v>
      </c>
      <c r="M27" s="20" t="s">
        <v>23</v>
      </c>
      <c r="N27" s="20" t="s">
        <v>23</v>
      </c>
      <c r="O27" s="20" t="s">
        <v>23</v>
      </c>
      <c r="P27" s="20" t="s">
        <v>23</v>
      </c>
      <c r="Q27" s="20" t="s">
        <v>23</v>
      </c>
      <c r="R27" s="20" t="s">
        <v>23</v>
      </c>
      <c r="S27" s="20" t="s">
        <v>23</v>
      </c>
      <c r="T27" s="20" t="s">
        <v>23</v>
      </c>
      <c r="U27" s="20" t="s">
        <v>23</v>
      </c>
      <c r="V27" s="20" t="s">
        <v>23</v>
      </c>
      <c r="W27" s="20" t="s">
        <v>23</v>
      </c>
      <c r="X27" s="20" t="s">
        <v>23</v>
      </c>
      <c r="Y27" s="20" t="s">
        <v>23</v>
      </c>
      <c r="Z27" s="20" t="s">
        <v>23</v>
      </c>
      <c r="AA27" s="20" t="s">
        <v>23</v>
      </c>
      <c r="AB27" s="20" t="s">
        <v>23</v>
      </c>
      <c r="AC27" s="20" t="s">
        <v>23</v>
      </c>
      <c r="AD27" s="20" t="s">
        <v>23</v>
      </c>
      <c r="AE27" s="20" t="s">
        <v>23</v>
      </c>
      <c r="AF27" s="20" t="s">
        <v>23</v>
      </c>
      <c r="AG27" s="20" t="s">
        <v>23</v>
      </c>
      <c r="AH27" s="20" t="s">
        <v>23</v>
      </c>
      <c r="AI27" s="20" t="s">
        <v>23</v>
      </c>
      <c r="AJ27" s="20" t="s">
        <v>23</v>
      </c>
      <c r="AK27" s="20" t="s">
        <v>23</v>
      </c>
      <c r="AL27" s="20" t="s">
        <v>23</v>
      </c>
      <c r="AM27" s="20" t="s">
        <v>23</v>
      </c>
      <c r="AN27" s="20" t="s">
        <v>23</v>
      </c>
      <c r="AO27" s="20" t="s">
        <v>23</v>
      </c>
      <c r="AP27" s="17"/>
      <c r="AQ27" s="17"/>
    </row>
    <row r="28" spans="1:43" s="2" customFormat="1" ht="84" hidden="1">
      <c r="A28" s="18" t="s">
        <v>65</v>
      </c>
      <c r="B28" s="22" t="s">
        <v>66</v>
      </c>
      <c r="C28" s="20" t="s">
        <v>119</v>
      </c>
      <c r="D28" s="20" t="s">
        <v>23</v>
      </c>
      <c r="E28" s="20" t="s">
        <v>23</v>
      </c>
      <c r="F28" s="20" t="s">
        <v>23</v>
      </c>
      <c r="G28" s="20" t="s">
        <v>23</v>
      </c>
      <c r="H28" s="20" t="s">
        <v>23</v>
      </c>
      <c r="I28" s="20" t="s">
        <v>23</v>
      </c>
      <c r="J28" s="20" t="s">
        <v>23</v>
      </c>
      <c r="K28" s="20" t="s">
        <v>23</v>
      </c>
      <c r="L28" s="20" t="s">
        <v>23</v>
      </c>
      <c r="M28" s="20" t="s">
        <v>23</v>
      </c>
      <c r="N28" s="20" t="s">
        <v>23</v>
      </c>
      <c r="O28" s="20" t="s">
        <v>23</v>
      </c>
      <c r="P28" s="20" t="s">
        <v>23</v>
      </c>
      <c r="Q28" s="20" t="s">
        <v>23</v>
      </c>
      <c r="R28" s="20" t="s">
        <v>23</v>
      </c>
      <c r="S28" s="20" t="s">
        <v>23</v>
      </c>
      <c r="T28" s="20" t="s">
        <v>23</v>
      </c>
      <c r="U28" s="20" t="s">
        <v>23</v>
      </c>
      <c r="V28" s="20" t="s">
        <v>23</v>
      </c>
      <c r="W28" s="20" t="s">
        <v>23</v>
      </c>
      <c r="X28" s="20" t="s">
        <v>23</v>
      </c>
      <c r="Y28" s="20" t="s">
        <v>23</v>
      </c>
      <c r="Z28" s="20" t="s">
        <v>23</v>
      </c>
      <c r="AA28" s="20" t="s">
        <v>23</v>
      </c>
      <c r="AB28" s="20" t="s">
        <v>23</v>
      </c>
      <c r="AC28" s="20" t="s">
        <v>23</v>
      </c>
      <c r="AD28" s="20" t="s">
        <v>23</v>
      </c>
      <c r="AE28" s="20" t="s">
        <v>23</v>
      </c>
      <c r="AF28" s="20" t="s">
        <v>23</v>
      </c>
      <c r="AG28" s="20" t="s">
        <v>23</v>
      </c>
      <c r="AH28" s="20" t="s">
        <v>23</v>
      </c>
      <c r="AI28" s="20" t="s">
        <v>23</v>
      </c>
      <c r="AJ28" s="20" t="s">
        <v>23</v>
      </c>
      <c r="AK28" s="20" t="s">
        <v>23</v>
      </c>
      <c r="AL28" s="20" t="s">
        <v>23</v>
      </c>
      <c r="AM28" s="20" t="s">
        <v>23</v>
      </c>
      <c r="AN28" s="20" t="s">
        <v>23</v>
      </c>
      <c r="AO28" s="20" t="s">
        <v>23</v>
      </c>
      <c r="AP28" s="17"/>
      <c r="AQ28" s="17"/>
    </row>
    <row r="29" spans="1:43" s="2" customFormat="1" ht="66.75" hidden="1">
      <c r="A29" s="18" t="s">
        <v>67</v>
      </c>
      <c r="B29" s="22" t="s">
        <v>68</v>
      </c>
      <c r="C29" s="20" t="s">
        <v>119</v>
      </c>
      <c r="D29" s="20" t="s">
        <v>23</v>
      </c>
      <c r="E29" s="20" t="s">
        <v>23</v>
      </c>
      <c r="F29" s="20" t="s">
        <v>23</v>
      </c>
      <c r="G29" s="20" t="s">
        <v>23</v>
      </c>
      <c r="H29" s="20" t="s">
        <v>23</v>
      </c>
      <c r="I29" s="20" t="s">
        <v>23</v>
      </c>
      <c r="J29" s="20" t="s">
        <v>23</v>
      </c>
      <c r="K29" s="20" t="s">
        <v>23</v>
      </c>
      <c r="L29" s="20" t="s">
        <v>23</v>
      </c>
      <c r="M29" s="20" t="s">
        <v>23</v>
      </c>
      <c r="N29" s="20" t="s">
        <v>23</v>
      </c>
      <c r="O29" s="20" t="s">
        <v>23</v>
      </c>
      <c r="P29" s="20" t="s">
        <v>23</v>
      </c>
      <c r="Q29" s="20" t="s">
        <v>23</v>
      </c>
      <c r="R29" s="20" t="s">
        <v>23</v>
      </c>
      <c r="S29" s="20" t="s">
        <v>23</v>
      </c>
      <c r="T29" s="20" t="s">
        <v>23</v>
      </c>
      <c r="U29" s="20" t="s">
        <v>23</v>
      </c>
      <c r="V29" s="20" t="s">
        <v>23</v>
      </c>
      <c r="W29" s="20" t="s">
        <v>23</v>
      </c>
      <c r="X29" s="20" t="s">
        <v>23</v>
      </c>
      <c r="Y29" s="20" t="s">
        <v>23</v>
      </c>
      <c r="Z29" s="20" t="s">
        <v>23</v>
      </c>
      <c r="AA29" s="20" t="s">
        <v>23</v>
      </c>
      <c r="AB29" s="20" t="s">
        <v>23</v>
      </c>
      <c r="AC29" s="20" t="s">
        <v>23</v>
      </c>
      <c r="AD29" s="20" t="s">
        <v>23</v>
      </c>
      <c r="AE29" s="20" t="s">
        <v>23</v>
      </c>
      <c r="AF29" s="20" t="s">
        <v>23</v>
      </c>
      <c r="AG29" s="20" t="s">
        <v>23</v>
      </c>
      <c r="AH29" s="20" t="s">
        <v>23</v>
      </c>
      <c r="AI29" s="20" t="s">
        <v>23</v>
      </c>
      <c r="AJ29" s="20" t="s">
        <v>23</v>
      </c>
      <c r="AK29" s="20" t="s">
        <v>23</v>
      </c>
      <c r="AL29" s="20" t="s">
        <v>23</v>
      </c>
      <c r="AM29" s="20" t="s">
        <v>23</v>
      </c>
      <c r="AN29" s="20" t="s">
        <v>23</v>
      </c>
      <c r="AO29" s="20" t="s">
        <v>23</v>
      </c>
      <c r="AP29" s="17"/>
      <c r="AQ29" s="17"/>
    </row>
    <row r="30" spans="1:43" s="2" customFormat="1" ht="66.75" hidden="1">
      <c r="A30" s="18" t="s">
        <v>69</v>
      </c>
      <c r="B30" s="22" t="s">
        <v>70</v>
      </c>
      <c r="C30" s="20" t="s">
        <v>119</v>
      </c>
      <c r="D30" s="20" t="s">
        <v>23</v>
      </c>
      <c r="E30" s="20" t="s">
        <v>23</v>
      </c>
      <c r="F30" s="20" t="s">
        <v>23</v>
      </c>
      <c r="G30" s="20" t="s">
        <v>23</v>
      </c>
      <c r="H30" s="20" t="s">
        <v>23</v>
      </c>
      <c r="I30" s="20" t="s">
        <v>23</v>
      </c>
      <c r="J30" s="20" t="s">
        <v>23</v>
      </c>
      <c r="K30" s="20" t="s">
        <v>23</v>
      </c>
      <c r="L30" s="20" t="s">
        <v>23</v>
      </c>
      <c r="M30" s="20" t="s">
        <v>23</v>
      </c>
      <c r="N30" s="20" t="s">
        <v>23</v>
      </c>
      <c r="O30" s="20" t="s">
        <v>23</v>
      </c>
      <c r="P30" s="20" t="s">
        <v>23</v>
      </c>
      <c r="Q30" s="20" t="s">
        <v>23</v>
      </c>
      <c r="R30" s="20" t="s">
        <v>23</v>
      </c>
      <c r="S30" s="20" t="s">
        <v>23</v>
      </c>
      <c r="T30" s="20" t="s">
        <v>23</v>
      </c>
      <c r="U30" s="20" t="s">
        <v>23</v>
      </c>
      <c r="V30" s="20" t="s">
        <v>23</v>
      </c>
      <c r="W30" s="20" t="s">
        <v>23</v>
      </c>
      <c r="X30" s="20" t="s">
        <v>23</v>
      </c>
      <c r="Y30" s="20" t="s">
        <v>23</v>
      </c>
      <c r="Z30" s="20" t="s">
        <v>23</v>
      </c>
      <c r="AA30" s="20" t="s">
        <v>23</v>
      </c>
      <c r="AB30" s="20" t="s">
        <v>23</v>
      </c>
      <c r="AC30" s="20" t="s">
        <v>23</v>
      </c>
      <c r="AD30" s="20" t="s">
        <v>23</v>
      </c>
      <c r="AE30" s="20" t="s">
        <v>23</v>
      </c>
      <c r="AF30" s="20" t="s">
        <v>23</v>
      </c>
      <c r="AG30" s="20" t="s">
        <v>23</v>
      </c>
      <c r="AH30" s="20" t="s">
        <v>23</v>
      </c>
      <c r="AI30" s="20" t="s">
        <v>23</v>
      </c>
      <c r="AJ30" s="20" t="s">
        <v>23</v>
      </c>
      <c r="AK30" s="20" t="s">
        <v>23</v>
      </c>
      <c r="AL30" s="20" t="s">
        <v>23</v>
      </c>
      <c r="AM30" s="20" t="s">
        <v>23</v>
      </c>
      <c r="AN30" s="20" t="s">
        <v>23</v>
      </c>
      <c r="AO30" s="20" t="s">
        <v>23</v>
      </c>
      <c r="AP30" s="17"/>
      <c r="AQ30" s="17"/>
    </row>
    <row r="31" spans="1:43" s="2" customFormat="1" ht="50.25" hidden="1">
      <c r="A31" s="18" t="s">
        <v>71</v>
      </c>
      <c r="B31" s="22" t="s">
        <v>72</v>
      </c>
      <c r="C31" s="20" t="s">
        <v>119</v>
      </c>
      <c r="D31" s="20" t="s">
        <v>23</v>
      </c>
      <c r="E31" s="20" t="s">
        <v>23</v>
      </c>
      <c r="F31" s="20" t="s">
        <v>23</v>
      </c>
      <c r="G31" s="20" t="s">
        <v>23</v>
      </c>
      <c r="H31" s="20" t="s">
        <v>23</v>
      </c>
      <c r="I31" s="20" t="s">
        <v>23</v>
      </c>
      <c r="J31" s="20" t="s">
        <v>23</v>
      </c>
      <c r="K31" s="20" t="s">
        <v>23</v>
      </c>
      <c r="L31" s="20" t="s">
        <v>23</v>
      </c>
      <c r="M31" s="20" t="s">
        <v>23</v>
      </c>
      <c r="N31" s="20" t="s">
        <v>23</v>
      </c>
      <c r="O31" s="20" t="s">
        <v>23</v>
      </c>
      <c r="P31" s="20" t="s">
        <v>23</v>
      </c>
      <c r="Q31" s="20" t="s">
        <v>23</v>
      </c>
      <c r="R31" s="20" t="s">
        <v>23</v>
      </c>
      <c r="S31" s="20" t="s">
        <v>23</v>
      </c>
      <c r="T31" s="20" t="s">
        <v>23</v>
      </c>
      <c r="U31" s="20" t="s">
        <v>23</v>
      </c>
      <c r="V31" s="20" t="s">
        <v>23</v>
      </c>
      <c r="W31" s="20" t="s">
        <v>23</v>
      </c>
      <c r="X31" s="20" t="s">
        <v>23</v>
      </c>
      <c r="Y31" s="20" t="s">
        <v>23</v>
      </c>
      <c r="Z31" s="20" t="s">
        <v>23</v>
      </c>
      <c r="AA31" s="20" t="s">
        <v>23</v>
      </c>
      <c r="AB31" s="20" t="s">
        <v>23</v>
      </c>
      <c r="AC31" s="20" t="s">
        <v>23</v>
      </c>
      <c r="AD31" s="20" t="s">
        <v>23</v>
      </c>
      <c r="AE31" s="20" t="s">
        <v>23</v>
      </c>
      <c r="AF31" s="20" t="s">
        <v>23</v>
      </c>
      <c r="AG31" s="20" t="s">
        <v>23</v>
      </c>
      <c r="AH31" s="20" t="s">
        <v>23</v>
      </c>
      <c r="AI31" s="20" t="s">
        <v>23</v>
      </c>
      <c r="AJ31" s="20" t="s">
        <v>23</v>
      </c>
      <c r="AK31" s="20" t="s">
        <v>23</v>
      </c>
      <c r="AL31" s="20" t="s">
        <v>23</v>
      </c>
      <c r="AM31" s="20" t="s">
        <v>23</v>
      </c>
      <c r="AN31" s="20" t="s">
        <v>23</v>
      </c>
      <c r="AO31" s="20" t="s">
        <v>23</v>
      </c>
      <c r="AP31" s="17"/>
      <c r="AQ31" s="17"/>
    </row>
    <row r="32" spans="1:43" s="2" customFormat="1" ht="84" hidden="1">
      <c r="A32" s="18" t="s">
        <v>73</v>
      </c>
      <c r="B32" s="22" t="s">
        <v>74</v>
      </c>
      <c r="C32" s="20" t="s">
        <v>119</v>
      </c>
      <c r="D32" s="20" t="s">
        <v>23</v>
      </c>
      <c r="E32" s="20" t="s">
        <v>23</v>
      </c>
      <c r="F32" s="20" t="s">
        <v>23</v>
      </c>
      <c r="G32" s="20" t="s">
        <v>23</v>
      </c>
      <c r="H32" s="20" t="s">
        <v>23</v>
      </c>
      <c r="I32" s="20" t="s">
        <v>23</v>
      </c>
      <c r="J32" s="20" t="s">
        <v>23</v>
      </c>
      <c r="K32" s="20" t="s">
        <v>23</v>
      </c>
      <c r="L32" s="20" t="s">
        <v>23</v>
      </c>
      <c r="M32" s="20" t="s">
        <v>23</v>
      </c>
      <c r="N32" s="20" t="s">
        <v>23</v>
      </c>
      <c r="O32" s="20" t="s">
        <v>23</v>
      </c>
      <c r="P32" s="20" t="s">
        <v>23</v>
      </c>
      <c r="Q32" s="20" t="s">
        <v>23</v>
      </c>
      <c r="R32" s="20" t="s">
        <v>23</v>
      </c>
      <c r="S32" s="20" t="s">
        <v>23</v>
      </c>
      <c r="T32" s="20" t="s">
        <v>23</v>
      </c>
      <c r="U32" s="20" t="s">
        <v>23</v>
      </c>
      <c r="V32" s="20" t="s">
        <v>23</v>
      </c>
      <c r="W32" s="20" t="s">
        <v>23</v>
      </c>
      <c r="X32" s="20" t="s">
        <v>23</v>
      </c>
      <c r="Y32" s="20" t="s">
        <v>23</v>
      </c>
      <c r="Z32" s="20" t="s">
        <v>23</v>
      </c>
      <c r="AA32" s="20" t="s">
        <v>23</v>
      </c>
      <c r="AB32" s="20" t="s">
        <v>23</v>
      </c>
      <c r="AC32" s="20" t="s">
        <v>23</v>
      </c>
      <c r="AD32" s="20" t="s">
        <v>23</v>
      </c>
      <c r="AE32" s="20" t="s">
        <v>23</v>
      </c>
      <c r="AF32" s="20" t="s">
        <v>23</v>
      </c>
      <c r="AG32" s="20" t="s">
        <v>23</v>
      </c>
      <c r="AH32" s="20" t="s">
        <v>23</v>
      </c>
      <c r="AI32" s="20" t="s">
        <v>23</v>
      </c>
      <c r="AJ32" s="20" t="s">
        <v>23</v>
      </c>
      <c r="AK32" s="20" t="s">
        <v>23</v>
      </c>
      <c r="AL32" s="20" t="s">
        <v>23</v>
      </c>
      <c r="AM32" s="20" t="s">
        <v>23</v>
      </c>
      <c r="AN32" s="20" t="s">
        <v>23</v>
      </c>
      <c r="AO32" s="20" t="s">
        <v>23</v>
      </c>
      <c r="AP32" s="17"/>
      <c r="AQ32" s="17"/>
    </row>
    <row r="33" spans="1:43" s="2" customFormat="1" ht="50.25" hidden="1">
      <c r="A33" s="18" t="s">
        <v>75</v>
      </c>
      <c r="B33" s="22" t="s">
        <v>76</v>
      </c>
      <c r="C33" s="20" t="s">
        <v>119</v>
      </c>
      <c r="D33" s="20" t="s">
        <v>23</v>
      </c>
      <c r="E33" s="20" t="s">
        <v>23</v>
      </c>
      <c r="F33" s="20" t="s">
        <v>23</v>
      </c>
      <c r="G33" s="20" t="s">
        <v>23</v>
      </c>
      <c r="H33" s="20" t="s">
        <v>23</v>
      </c>
      <c r="I33" s="20" t="s">
        <v>23</v>
      </c>
      <c r="J33" s="20" t="s">
        <v>23</v>
      </c>
      <c r="K33" s="20" t="s">
        <v>23</v>
      </c>
      <c r="L33" s="20" t="s">
        <v>23</v>
      </c>
      <c r="M33" s="20" t="s">
        <v>23</v>
      </c>
      <c r="N33" s="20" t="s">
        <v>23</v>
      </c>
      <c r="O33" s="20" t="s">
        <v>23</v>
      </c>
      <c r="P33" s="20" t="s">
        <v>23</v>
      </c>
      <c r="Q33" s="20" t="s">
        <v>23</v>
      </c>
      <c r="R33" s="20" t="s">
        <v>23</v>
      </c>
      <c r="S33" s="20" t="s">
        <v>23</v>
      </c>
      <c r="T33" s="20" t="s">
        <v>23</v>
      </c>
      <c r="U33" s="20" t="s">
        <v>23</v>
      </c>
      <c r="V33" s="20" t="s">
        <v>23</v>
      </c>
      <c r="W33" s="20" t="s">
        <v>23</v>
      </c>
      <c r="X33" s="20" t="s">
        <v>23</v>
      </c>
      <c r="Y33" s="20" t="s">
        <v>23</v>
      </c>
      <c r="Z33" s="20" t="s">
        <v>23</v>
      </c>
      <c r="AA33" s="20" t="s">
        <v>23</v>
      </c>
      <c r="AB33" s="20" t="s">
        <v>23</v>
      </c>
      <c r="AC33" s="20" t="s">
        <v>23</v>
      </c>
      <c r="AD33" s="20" t="s">
        <v>23</v>
      </c>
      <c r="AE33" s="20" t="s">
        <v>23</v>
      </c>
      <c r="AF33" s="20" t="s">
        <v>23</v>
      </c>
      <c r="AG33" s="20" t="s">
        <v>23</v>
      </c>
      <c r="AH33" s="20" t="s">
        <v>23</v>
      </c>
      <c r="AI33" s="20" t="s">
        <v>23</v>
      </c>
      <c r="AJ33" s="20" t="s">
        <v>23</v>
      </c>
      <c r="AK33" s="20" t="s">
        <v>23</v>
      </c>
      <c r="AL33" s="20" t="s">
        <v>23</v>
      </c>
      <c r="AM33" s="20" t="s">
        <v>23</v>
      </c>
      <c r="AN33" s="20" t="s">
        <v>23</v>
      </c>
      <c r="AO33" s="20" t="s">
        <v>23</v>
      </c>
      <c r="AP33" s="17"/>
      <c r="AQ33" s="17"/>
    </row>
    <row r="34" spans="1:43" s="2" customFormat="1" ht="50.25" hidden="1">
      <c r="A34" s="18" t="s">
        <v>77</v>
      </c>
      <c r="B34" s="22" t="s">
        <v>78</v>
      </c>
      <c r="C34" s="20" t="s">
        <v>119</v>
      </c>
      <c r="D34" s="20" t="s">
        <v>23</v>
      </c>
      <c r="E34" s="20" t="s">
        <v>23</v>
      </c>
      <c r="F34" s="20" t="s">
        <v>23</v>
      </c>
      <c r="G34" s="20" t="s">
        <v>23</v>
      </c>
      <c r="H34" s="20" t="s">
        <v>23</v>
      </c>
      <c r="I34" s="20" t="s">
        <v>23</v>
      </c>
      <c r="J34" s="20" t="s">
        <v>23</v>
      </c>
      <c r="K34" s="20" t="s">
        <v>23</v>
      </c>
      <c r="L34" s="20" t="s">
        <v>23</v>
      </c>
      <c r="M34" s="20" t="s">
        <v>23</v>
      </c>
      <c r="N34" s="20" t="s">
        <v>23</v>
      </c>
      <c r="O34" s="20" t="s">
        <v>23</v>
      </c>
      <c r="P34" s="20" t="s">
        <v>23</v>
      </c>
      <c r="Q34" s="20" t="s">
        <v>23</v>
      </c>
      <c r="R34" s="20" t="s">
        <v>23</v>
      </c>
      <c r="S34" s="20" t="s">
        <v>23</v>
      </c>
      <c r="T34" s="20" t="s">
        <v>23</v>
      </c>
      <c r="U34" s="20" t="s">
        <v>23</v>
      </c>
      <c r="V34" s="20" t="s">
        <v>23</v>
      </c>
      <c r="W34" s="20" t="s">
        <v>23</v>
      </c>
      <c r="X34" s="20" t="s">
        <v>23</v>
      </c>
      <c r="Y34" s="20" t="s">
        <v>23</v>
      </c>
      <c r="Z34" s="20" t="s">
        <v>23</v>
      </c>
      <c r="AA34" s="20" t="s">
        <v>23</v>
      </c>
      <c r="AB34" s="20" t="s">
        <v>23</v>
      </c>
      <c r="AC34" s="20" t="s">
        <v>23</v>
      </c>
      <c r="AD34" s="20" t="s">
        <v>23</v>
      </c>
      <c r="AE34" s="20" t="s">
        <v>23</v>
      </c>
      <c r="AF34" s="20" t="s">
        <v>23</v>
      </c>
      <c r="AG34" s="20" t="s">
        <v>23</v>
      </c>
      <c r="AH34" s="20" t="s">
        <v>23</v>
      </c>
      <c r="AI34" s="20" t="s">
        <v>23</v>
      </c>
      <c r="AJ34" s="20" t="s">
        <v>23</v>
      </c>
      <c r="AK34" s="20" t="s">
        <v>23</v>
      </c>
      <c r="AL34" s="20" t="s">
        <v>23</v>
      </c>
      <c r="AM34" s="20" t="s">
        <v>23</v>
      </c>
      <c r="AN34" s="20" t="s">
        <v>23</v>
      </c>
      <c r="AO34" s="20" t="s">
        <v>23</v>
      </c>
      <c r="AP34" s="17"/>
      <c r="AQ34" s="17"/>
    </row>
    <row r="35" spans="1:43" s="2" customFormat="1" ht="50.25" hidden="1">
      <c r="A35" s="18" t="s">
        <v>79</v>
      </c>
      <c r="B35" s="22" t="s">
        <v>80</v>
      </c>
      <c r="C35" s="20" t="s">
        <v>119</v>
      </c>
      <c r="D35" s="20" t="s">
        <v>23</v>
      </c>
      <c r="E35" s="20" t="s">
        <v>23</v>
      </c>
      <c r="F35" s="20" t="s">
        <v>23</v>
      </c>
      <c r="G35" s="20" t="s">
        <v>23</v>
      </c>
      <c r="H35" s="20" t="s">
        <v>23</v>
      </c>
      <c r="I35" s="20" t="s">
        <v>23</v>
      </c>
      <c r="J35" s="20" t="s">
        <v>23</v>
      </c>
      <c r="K35" s="20" t="s">
        <v>23</v>
      </c>
      <c r="L35" s="20" t="s">
        <v>23</v>
      </c>
      <c r="M35" s="20" t="s">
        <v>23</v>
      </c>
      <c r="N35" s="20" t="s">
        <v>23</v>
      </c>
      <c r="O35" s="20" t="s">
        <v>23</v>
      </c>
      <c r="P35" s="20" t="s">
        <v>23</v>
      </c>
      <c r="Q35" s="20" t="s">
        <v>23</v>
      </c>
      <c r="R35" s="20" t="s">
        <v>23</v>
      </c>
      <c r="S35" s="20" t="s">
        <v>23</v>
      </c>
      <c r="T35" s="20" t="s">
        <v>23</v>
      </c>
      <c r="U35" s="20" t="s">
        <v>23</v>
      </c>
      <c r="V35" s="20" t="s">
        <v>23</v>
      </c>
      <c r="W35" s="20" t="s">
        <v>23</v>
      </c>
      <c r="X35" s="20" t="s">
        <v>23</v>
      </c>
      <c r="Y35" s="20" t="s">
        <v>23</v>
      </c>
      <c r="Z35" s="20" t="s">
        <v>23</v>
      </c>
      <c r="AA35" s="20" t="s">
        <v>23</v>
      </c>
      <c r="AB35" s="20" t="s">
        <v>23</v>
      </c>
      <c r="AC35" s="20" t="s">
        <v>23</v>
      </c>
      <c r="AD35" s="20" t="s">
        <v>23</v>
      </c>
      <c r="AE35" s="20" t="s">
        <v>23</v>
      </c>
      <c r="AF35" s="20" t="s">
        <v>23</v>
      </c>
      <c r="AG35" s="20" t="s">
        <v>23</v>
      </c>
      <c r="AH35" s="20" t="s">
        <v>23</v>
      </c>
      <c r="AI35" s="20" t="s">
        <v>23</v>
      </c>
      <c r="AJ35" s="20" t="s">
        <v>23</v>
      </c>
      <c r="AK35" s="20" t="s">
        <v>23</v>
      </c>
      <c r="AL35" s="20" t="s">
        <v>23</v>
      </c>
      <c r="AM35" s="20" t="s">
        <v>23</v>
      </c>
      <c r="AN35" s="20" t="s">
        <v>23</v>
      </c>
      <c r="AO35" s="20" t="s">
        <v>23</v>
      </c>
      <c r="AP35" s="17"/>
      <c r="AQ35" s="17"/>
    </row>
    <row r="36" spans="1:43" s="2" customFormat="1" ht="134.25" hidden="1">
      <c r="A36" s="18" t="s">
        <v>79</v>
      </c>
      <c r="B36" s="22" t="s">
        <v>81</v>
      </c>
      <c r="C36" s="20" t="s">
        <v>119</v>
      </c>
      <c r="D36" s="20" t="s">
        <v>23</v>
      </c>
      <c r="E36" s="20" t="s">
        <v>23</v>
      </c>
      <c r="F36" s="20" t="s">
        <v>23</v>
      </c>
      <c r="G36" s="20" t="s">
        <v>23</v>
      </c>
      <c r="H36" s="20" t="s">
        <v>23</v>
      </c>
      <c r="I36" s="20" t="s">
        <v>23</v>
      </c>
      <c r="J36" s="20" t="s">
        <v>23</v>
      </c>
      <c r="K36" s="20" t="s">
        <v>23</v>
      </c>
      <c r="L36" s="20" t="s">
        <v>23</v>
      </c>
      <c r="M36" s="20" t="s">
        <v>23</v>
      </c>
      <c r="N36" s="20" t="s">
        <v>23</v>
      </c>
      <c r="O36" s="20" t="s">
        <v>23</v>
      </c>
      <c r="P36" s="20" t="s">
        <v>23</v>
      </c>
      <c r="Q36" s="20" t="s">
        <v>23</v>
      </c>
      <c r="R36" s="20" t="s">
        <v>23</v>
      </c>
      <c r="S36" s="20" t="s">
        <v>23</v>
      </c>
      <c r="T36" s="20" t="s">
        <v>23</v>
      </c>
      <c r="U36" s="20" t="s">
        <v>23</v>
      </c>
      <c r="V36" s="20" t="s">
        <v>23</v>
      </c>
      <c r="W36" s="20" t="s">
        <v>23</v>
      </c>
      <c r="X36" s="20" t="s">
        <v>23</v>
      </c>
      <c r="Y36" s="20" t="s">
        <v>23</v>
      </c>
      <c r="Z36" s="20" t="s">
        <v>23</v>
      </c>
      <c r="AA36" s="20" t="s">
        <v>23</v>
      </c>
      <c r="AB36" s="20" t="s">
        <v>23</v>
      </c>
      <c r="AC36" s="20" t="s">
        <v>23</v>
      </c>
      <c r="AD36" s="20" t="s">
        <v>23</v>
      </c>
      <c r="AE36" s="20" t="s">
        <v>23</v>
      </c>
      <c r="AF36" s="20" t="s">
        <v>23</v>
      </c>
      <c r="AG36" s="20" t="s">
        <v>23</v>
      </c>
      <c r="AH36" s="20" t="s">
        <v>23</v>
      </c>
      <c r="AI36" s="20" t="s">
        <v>23</v>
      </c>
      <c r="AJ36" s="20" t="s">
        <v>23</v>
      </c>
      <c r="AK36" s="20" t="s">
        <v>23</v>
      </c>
      <c r="AL36" s="20" t="s">
        <v>23</v>
      </c>
      <c r="AM36" s="20" t="s">
        <v>23</v>
      </c>
      <c r="AN36" s="20" t="s">
        <v>23</v>
      </c>
      <c r="AO36" s="20" t="s">
        <v>23</v>
      </c>
      <c r="AP36" s="17"/>
      <c r="AQ36" s="17"/>
    </row>
    <row r="37" spans="1:43" s="2" customFormat="1" ht="117" hidden="1">
      <c r="A37" s="18" t="s">
        <v>79</v>
      </c>
      <c r="B37" s="22" t="s">
        <v>82</v>
      </c>
      <c r="C37" s="20" t="s">
        <v>119</v>
      </c>
      <c r="D37" s="20" t="s">
        <v>23</v>
      </c>
      <c r="E37" s="20" t="s">
        <v>23</v>
      </c>
      <c r="F37" s="20" t="s">
        <v>23</v>
      </c>
      <c r="G37" s="20" t="s">
        <v>23</v>
      </c>
      <c r="H37" s="20" t="s">
        <v>23</v>
      </c>
      <c r="I37" s="20" t="s">
        <v>23</v>
      </c>
      <c r="J37" s="20" t="s">
        <v>23</v>
      </c>
      <c r="K37" s="20" t="s">
        <v>23</v>
      </c>
      <c r="L37" s="20" t="s">
        <v>23</v>
      </c>
      <c r="M37" s="20" t="s">
        <v>23</v>
      </c>
      <c r="N37" s="20" t="s">
        <v>23</v>
      </c>
      <c r="O37" s="20" t="s">
        <v>23</v>
      </c>
      <c r="P37" s="20" t="s">
        <v>23</v>
      </c>
      <c r="Q37" s="20" t="s">
        <v>23</v>
      </c>
      <c r="R37" s="20" t="s">
        <v>23</v>
      </c>
      <c r="S37" s="20" t="s">
        <v>23</v>
      </c>
      <c r="T37" s="20" t="s">
        <v>23</v>
      </c>
      <c r="U37" s="20" t="s">
        <v>23</v>
      </c>
      <c r="V37" s="20" t="s">
        <v>23</v>
      </c>
      <c r="W37" s="20" t="s">
        <v>23</v>
      </c>
      <c r="X37" s="20" t="s">
        <v>23</v>
      </c>
      <c r="Y37" s="20" t="s">
        <v>23</v>
      </c>
      <c r="Z37" s="20" t="s">
        <v>23</v>
      </c>
      <c r="AA37" s="20" t="s">
        <v>23</v>
      </c>
      <c r="AB37" s="20" t="s">
        <v>23</v>
      </c>
      <c r="AC37" s="20" t="s">
        <v>23</v>
      </c>
      <c r="AD37" s="20" t="s">
        <v>23</v>
      </c>
      <c r="AE37" s="20" t="s">
        <v>23</v>
      </c>
      <c r="AF37" s="20" t="s">
        <v>23</v>
      </c>
      <c r="AG37" s="20" t="s">
        <v>23</v>
      </c>
      <c r="AH37" s="20" t="s">
        <v>23</v>
      </c>
      <c r="AI37" s="20" t="s">
        <v>23</v>
      </c>
      <c r="AJ37" s="20" t="s">
        <v>23</v>
      </c>
      <c r="AK37" s="20" t="s">
        <v>23</v>
      </c>
      <c r="AL37" s="20" t="s">
        <v>23</v>
      </c>
      <c r="AM37" s="20" t="s">
        <v>23</v>
      </c>
      <c r="AN37" s="20" t="s">
        <v>23</v>
      </c>
      <c r="AO37" s="20" t="s">
        <v>23</v>
      </c>
      <c r="AP37" s="17"/>
      <c r="AQ37" s="17"/>
    </row>
    <row r="38" spans="1:43" s="2" customFormat="1" ht="117" hidden="1">
      <c r="A38" s="18" t="s">
        <v>79</v>
      </c>
      <c r="B38" s="22" t="s">
        <v>83</v>
      </c>
      <c r="C38" s="20" t="s">
        <v>119</v>
      </c>
      <c r="D38" s="20" t="s">
        <v>23</v>
      </c>
      <c r="E38" s="20" t="s">
        <v>23</v>
      </c>
      <c r="F38" s="20" t="s">
        <v>23</v>
      </c>
      <c r="G38" s="20" t="s">
        <v>23</v>
      </c>
      <c r="H38" s="20" t="s">
        <v>23</v>
      </c>
      <c r="I38" s="20" t="s">
        <v>23</v>
      </c>
      <c r="J38" s="20" t="s">
        <v>23</v>
      </c>
      <c r="K38" s="20" t="s">
        <v>23</v>
      </c>
      <c r="L38" s="20" t="s">
        <v>23</v>
      </c>
      <c r="M38" s="20" t="s">
        <v>23</v>
      </c>
      <c r="N38" s="20" t="s">
        <v>23</v>
      </c>
      <c r="O38" s="20" t="s">
        <v>23</v>
      </c>
      <c r="P38" s="20" t="s">
        <v>23</v>
      </c>
      <c r="Q38" s="20" t="s">
        <v>23</v>
      </c>
      <c r="R38" s="20" t="s">
        <v>23</v>
      </c>
      <c r="S38" s="20" t="s">
        <v>23</v>
      </c>
      <c r="T38" s="20" t="s">
        <v>23</v>
      </c>
      <c r="U38" s="20" t="s">
        <v>23</v>
      </c>
      <c r="V38" s="20" t="s">
        <v>23</v>
      </c>
      <c r="W38" s="20" t="s">
        <v>23</v>
      </c>
      <c r="X38" s="20" t="s">
        <v>23</v>
      </c>
      <c r="Y38" s="20" t="s">
        <v>23</v>
      </c>
      <c r="Z38" s="20" t="s">
        <v>23</v>
      </c>
      <c r="AA38" s="20" t="s">
        <v>23</v>
      </c>
      <c r="AB38" s="20" t="s">
        <v>23</v>
      </c>
      <c r="AC38" s="20" t="s">
        <v>23</v>
      </c>
      <c r="AD38" s="20" t="s">
        <v>23</v>
      </c>
      <c r="AE38" s="20" t="s">
        <v>23</v>
      </c>
      <c r="AF38" s="20" t="s">
        <v>23</v>
      </c>
      <c r="AG38" s="20" t="s">
        <v>23</v>
      </c>
      <c r="AH38" s="20" t="s">
        <v>23</v>
      </c>
      <c r="AI38" s="20" t="s">
        <v>23</v>
      </c>
      <c r="AJ38" s="20" t="s">
        <v>23</v>
      </c>
      <c r="AK38" s="20" t="s">
        <v>23</v>
      </c>
      <c r="AL38" s="20" t="s">
        <v>23</v>
      </c>
      <c r="AM38" s="20" t="s">
        <v>23</v>
      </c>
      <c r="AN38" s="20" t="s">
        <v>23</v>
      </c>
      <c r="AO38" s="20" t="s">
        <v>23</v>
      </c>
      <c r="AP38" s="17"/>
      <c r="AQ38" s="17"/>
    </row>
    <row r="39" spans="1:43" s="2" customFormat="1" ht="50.25" hidden="1">
      <c r="A39" s="18" t="s">
        <v>84</v>
      </c>
      <c r="B39" s="22" t="s">
        <v>80</v>
      </c>
      <c r="C39" s="20" t="s">
        <v>119</v>
      </c>
      <c r="D39" s="20" t="s">
        <v>23</v>
      </c>
      <c r="E39" s="20" t="s">
        <v>23</v>
      </c>
      <c r="F39" s="20" t="s">
        <v>23</v>
      </c>
      <c r="G39" s="20" t="s">
        <v>23</v>
      </c>
      <c r="H39" s="20" t="s">
        <v>23</v>
      </c>
      <c r="I39" s="20" t="s">
        <v>23</v>
      </c>
      <c r="J39" s="20" t="s">
        <v>23</v>
      </c>
      <c r="K39" s="20" t="s">
        <v>23</v>
      </c>
      <c r="L39" s="20" t="s">
        <v>23</v>
      </c>
      <c r="M39" s="20" t="s">
        <v>23</v>
      </c>
      <c r="N39" s="20" t="s">
        <v>23</v>
      </c>
      <c r="O39" s="20" t="s">
        <v>23</v>
      </c>
      <c r="P39" s="20" t="s">
        <v>23</v>
      </c>
      <c r="Q39" s="20" t="s">
        <v>23</v>
      </c>
      <c r="R39" s="20" t="s">
        <v>23</v>
      </c>
      <c r="S39" s="20" t="s">
        <v>23</v>
      </c>
      <c r="T39" s="20" t="s">
        <v>23</v>
      </c>
      <c r="U39" s="20" t="s">
        <v>23</v>
      </c>
      <c r="V39" s="20" t="s">
        <v>23</v>
      </c>
      <c r="W39" s="20" t="s">
        <v>23</v>
      </c>
      <c r="X39" s="20" t="s">
        <v>23</v>
      </c>
      <c r="Y39" s="20" t="s">
        <v>23</v>
      </c>
      <c r="Z39" s="20" t="s">
        <v>23</v>
      </c>
      <c r="AA39" s="20" t="s">
        <v>23</v>
      </c>
      <c r="AB39" s="20" t="s">
        <v>23</v>
      </c>
      <c r="AC39" s="20" t="s">
        <v>23</v>
      </c>
      <c r="AD39" s="20" t="s">
        <v>23</v>
      </c>
      <c r="AE39" s="20" t="s">
        <v>23</v>
      </c>
      <c r="AF39" s="20" t="s">
        <v>23</v>
      </c>
      <c r="AG39" s="20" t="s">
        <v>23</v>
      </c>
      <c r="AH39" s="20" t="s">
        <v>23</v>
      </c>
      <c r="AI39" s="20" t="s">
        <v>23</v>
      </c>
      <c r="AJ39" s="20" t="s">
        <v>23</v>
      </c>
      <c r="AK39" s="20" t="s">
        <v>23</v>
      </c>
      <c r="AL39" s="20" t="s">
        <v>23</v>
      </c>
      <c r="AM39" s="20" t="s">
        <v>23</v>
      </c>
      <c r="AN39" s="20" t="s">
        <v>23</v>
      </c>
      <c r="AO39" s="20" t="s">
        <v>23</v>
      </c>
      <c r="AP39" s="17"/>
      <c r="AQ39" s="17"/>
    </row>
    <row r="40" spans="1:43" s="2" customFormat="1" ht="134.25" hidden="1">
      <c r="A40" s="18" t="s">
        <v>84</v>
      </c>
      <c r="B40" s="22" t="s">
        <v>81</v>
      </c>
      <c r="C40" s="20" t="s">
        <v>119</v>
      </c>
      <c r="D40" s="20" t="s">
        <v>23</v>
      </c>
      <c r="E40" s="20" t="s">
        <v>23</v>
      </c>
      <c r="F40" s="20" t="s">
        <v>23</v>
      </c>
      <c r="G40" s="20" t="s">
        <v>23</v>
      </c>
      <c r="H40" s="20" t="s">
        <v>23</v>
      </c>
      <c r="I40" s="20" t="s">
        <v>23</v>
      </c>
      <c r="J40" s="20" t="s">
        <v>23</v>
      </c>
      <c r="K40" s="20" t="s">
        <v>23</v>
      </c>
      <c r="L40" s="20" t="s">
        <v>23</v>
      </c>
      <c r="M40" s="20" t="s">
        <v>23</v>
      </c>
      <c r="N40" s="20" t="s">
        <v>23</v>
      </c>
      <c r="O40" s="20" t="s">
        <v>23</v>
      </c>
      <c r="P40" s="20" t="s">
        <v>23</v>
      </c>
      <c r="Q40" s="20" t="s">
        <v>23</v>
      </c>
      <c r="R40" s="20" t="s">
        <v>23</v>
      </c>
      <c r="S40" s="20" t="s">
        <v>23</v>
      </c>
      <c r="T40" s="20" t="s">
        <v>23</v>
      </c>
      <c r="U40" s="20" t="s">
        <v>23</v>
      </c>
      <c r="V40" s="20" t="s">
        <v>23</v>
      </c>
      <c r="W40" s="20" t="s">
        <v>23</v>
      </c>
      <c r="X40" s="20" t="s">
        <v>23</v>
      </c>
      <c r="Y40" s="20" t="s">
        <v>23</v>
      </c>
      <c r="Z40" s="20" t="s">
        <v>23</v>
      </c>
      <c r="AA40" s="20" t="s">
        <v>23</v>
      </c>
      <c r="AB40" s="20" t="s">
        <v>23</v>
      </c>
      <c r="AC40" s="20" t="s">
        <v>23</v>
      </c>
      <c r="AD40" s="20" t="s">
        <v>23</v>
      </c>
      <c r="AE40" s="20" t="s">
        <v>23</v>
      </c>
      <c r="AF40" s="20" t="s">
        <v>23</v>
      </c>
      <c r="AG40" s="20" t="s">
        <v>23</v>
      </c>
      <c r="AH40" s="20" t="s">
        <v>23</v>
      </c>
      <c r="AI40" s="20" t="s">
        <v>23</v>
      </c>
      <c r="AJ40" s="20" t="s">
        <v>23</v>
      </c>
      <c r="AK40" s="20" t="s">
        <v>23</v>
      </c>
      <c r="AL40" s="20" t="s">
        <v>23</v>
      </c>
      <c r="AM40" s="20" t="s">
        <v>23</v>
      </c>
      <c r="AN40" s="20" t="s">
        <v>23</v>
      </c>
      <c r="AO40" s="20" t="s">
        <v>23</v>
      </c>
      <c r="AP40" s="17"/>
      <c r="AQ40" s="17"/>
    </row>
    <row r="41" spans="1:43" s="2" customFormat="1" ht="117" hidden="1">
      <c r="A41" s="18" t="s">
        <v>84</v>
      </c>
      <c r="B41" s="22" t="s">
        <v>82</v>
      </c>
      <c r="C41" s="20" t="s">
        <v>119</v>
      </c>
      <c r="D41" s="20" t="s">
        <v>23</v>
      </c>
      <c r="E41" s="20" t="s">
        <v>23</v>
      </c>
      <c r="F41" s="20" t="s">
        <v>23</v>
      </c>
      <c r="G41" s="20" t="s">
        <v>23</v>
      </c>
      <c r="H41" s="20" t="s">
        <v>23</v>
      </c>
      <c r="I41" s="20" t="s">
        <v>23</v>
      </c>
      <c r="J41" s="20" t="s">
        <v>23</v>
      </c>
      <c r="K41" s="20" t="s">
        <v>23</v>
      </c>
      <c r="L41" s="20" t="s">
        <v>23</v>
      </c>
      <c r="M41" s="20" t="s">
        <v>23</v>
      </c>
      <c r="N41" s="20" t="s">
        <v>23</v>
      </c>
      <c r="O41" s="20" t="s">
        <v>23</v>
      </c>
      <c r="P41" s="20" t="s">
        <v>23</v>
      </c>
      <c r="Q41" s="20" t="s">
        <v>23</v>
      </c>
      <c r="R41" s="20" t="s">
        <v>23</v>
      </c>
      <c r="S41" s="20" t="s">
        <v>23</v>
      </c>
      <c r="T41" s="20" t="s">
        <v>23</v>
      </c>
      <c r="U41" s="20" t="s">
        <v>23</v>
      </c>
      <c r="V41" s="20" t="s">
        <v>23</v>
      </c>
      <c r="W41" s="20" t="s">
        <v>23</v>
      </c>
      <c r="X41" s="20" t="s">
        <v>23</v>
      </c>
      <c r="Y41" s="20" t="s">
        <v>23</v>
      </c>
      <c r="Z41" s="20" t="s">
        <v>23</v>
      </c>
      <c r="AA41" s="20" t="s">
        <v>23</v>
      </c>
      <c r="AB41" s="20" t="s">
        <v>23</v>
      </c>
      <c r="AC41" s="20" t="s">
        <v>23</v>
      </c>
      <c r="AD41" s="20" t="s">
        <v>23</v>
      </c>
      <c r="AE41" s="20" t="s">
        <v>23</v>
      </c>
      <c r="AF41" s="20" t="s">
        <v>23</v>
      </c>
      <c r="AG41" s="20" t="s">
        <v>23</v>
      </c>
      <c r="AH41" s="20" t="s">
        <v>23</v>
      </c>
      <c r="AI41" s="20" t="s">
        <v>23</v>
      </c>
      <c r="AJ41" s="20" t="s">
        <v>23</v>
      </c>
      <c r="AK41" s="20" t="s">
        <v>23</v>
      </c>
      <c r="AL41" s="20" t="s">
        <v>23</v>
      </c>
      <c r="AM41" s="20" t="s">
        <v>23</v>
      </c>
      <c r="AN41" s="20" t="s">
        <v>23</v>
      </c>
      <c r="AO41" s="20" t="s">
        <v>23</v>
      </c>
      <c r="AP41" s="17"/>
      <c r="AQ41" s="17"/>
    </row>
    <row r="42" spans="1:43" s="2" customFormat="1" ht="117" hidden="1">
      <c r="A42" s="18" t="s">
        <v>84</v>
      </c>
      <c r="B42" s="22" t="s">
        <v>85</v>
      </c>
      <c r="C42" s="20" t="s">
        <v>119</v>
      </c>
      <c r="D42" s="20" t="s">
        <v>23</v>
      </c>
      <c r="E42" s="20" t="s">
        <v>23</v>
      </c>
      <c r="F42" s="20" t="s">
        <v>23</v>
      </c>
      <c r="G42" s="20" t="s">
        <v>23</v>
      </c>
      <c r="H42" s="20" t="s">
        <v>23</v>
      </c>
      <c r="I42" s="20" t="s">
        <v>23</v>
      </c>
      <c r="J42" s="20" t="s">
        <v>23</v>
      </c>
      <c r="K42" s="20" t="s">
        <v>23</v>
      </c>
      <c r="L42" s="20" t="s">
        <v>23</v>
      </c>
      <c r="M42" s="20" t="s">
        <v>23</v>
      </c>
      <c r="N42" s="20" t="s">
        <v>23</v>
      </c>
      <c r="O42" s="20" t="s">
        <v>23</v>
      </c>
      <c r="P42" s="20" t="s">
        <v>23</v>
      </c>
      <c r="Q42" s="20" t="s">
        <v>23</v>
      </c>
      <c r="R42" s="20" t="s">
        <v>23</v>
      </c>
      <c r="S42" s="20" t="s">
        <v>23</v>
      </c>
      <c r="T42" s="20" t="s">
        <v>23</v>
      </c>
      <c r="U42" s="20" t="s">
        <v>23</v>
      </c>
      <c r="V42" s="20" t="s">
        <v>23</v>
      </c>
      <c r="W42" s="20" t="s">
        <v>23</v>
      </c>
      <c r="X42" s="20" t="s">
        <v>23</v>
      </c>
      <c r="Y42" s="20" t="s">
        <v>23</v>
      </c>
      <c r="Z42" s="20" t="s">
        <v>23</v>
      </c>
      <c r="AA42" s="20" t="s">
        <v>23</v>
      </c>
      <c r="AB42" s="20" t="s">
        <v>23</v>
      </c>
      <c r="AC42" s="20" t="s">
        <v>23</v>
      </c>
      <c r="AD42" s="20" t="s">
        <v>23</v>
      </c>
      <c r="AE42" s="20" t="s">
        <v>23</v>
      </c>
      <c r="AF42" s="20" t="s">
        <v>23</v>
      </c>
      <c r="AG42" s="20" t="s">
        <v>23</v>
      </c>
      <c r="AH42" s="20" t="s">
        <v>23</v>
      </c>
      <c r="AI42" s="20" t="s">
        <v>23</v>
      </c>
      <c r="AJ42" s="20" t="s">
        <v>23</v>
      </c>
      <c r="AK42" s="20" t="s">
        <v>23</v>
      </c>
      <c r="AL42" s="20" t="s">
        <v>23</v>
      </c>
      <c r="AM42" s="20" t="s">
        <v>23</v>
      </c>
      <c r="AN42" s="20" t="s">
        <v>23</v>
      </c>
      <c r="AO42" s="20" t="s">
        <v>23</v>
      </c>
      <c r="AP42" s="17"/>
      <c r="AQ42" s="17"/>
    </row>
    <row r="43" spans="1:43" s="2" customFormat="1" ht="117" hidden="1">
      <c r="A43" s="18" t="s">
        <v>86</v>
      </c>
      <c r="B43" s="22" t="s">
        <v>87</v>
      </c>
      <c r="C43" s="20" t="s">
        <v>119</v>
      </c>
      <c r="D43" s="20" t="s">
        <v>23</v>
      </c>
      <c r="E43" s="20" t="s">
        <v>23</v>
      </c>
      <c r="F43" s="20" t="s">
        <v>23</v>
      </c>
      <c r="G43" s="20" t="s">
        <v>23</v>
      </c>
      <c r="H43" s="20" t="s">
        <v>23</v>
      </c>
      <c r="I43" s="20" t="s">
        <v>23</v>
      </c>
      <c r="J43" s="20" t="s">
        <v>23</v>
      </c>
      <c r="K43" s="20" t="s">
        <v>23</v>
      </c>
      <c r="L43" s="20" t="s">
        <v>23</v>
      </c>
      <c r="M43" s="20" t="s">
        <v>23</v>
      </c>
      <c r="N43" s="20" t="s">
        <v>23</v>
      </c>
      <c r="O43" s="20" t="s">
        <v>23</v>
      </c>
      <c r="P43" s="20" t="s">
        <v>23</v>
      </c>
      <c r="Q43" s="20" t="s">
        <v>23</v>
      </c>
      <c r="R43" s="20" t="s">
        <v>23</v>
      </c>
      <c r="S43" s="20" t="s">
        <v>23</v>
      </c>
      <c r="T43" s="20" t="s">
        <v>23</v>
      </c>
      <c r="U43" s="20" t="s">
        <v>23</v>
      </c>
      <c r="V43" s="20" t="s">
        <v>23</v>
      </c>
      <c r="W43" s="20" t="s">
        <v>23</v>
      </c>
      <c r="X43" s="20" t="s">
        <v>23</v>
      </c>
      <c r="Y43" s="20" t="s">
        <v>23</v>
      </c>
      <c r="Z43" s="20" t="s">
        <v>23</v>
      </c>
      <c r="AA43" s="20" t="s">
        <v>23</v>
      </c>
      <c r="AB43" s="20" t="s">
        <v>23</v>
      </c>
      <c r="AC43" s="20" t="s">
        <v>23</v>
      </c>
      <c r="AD43" s="20" t="s">
        <v>23</v>
      </c>
      <c r="AE43" s="20" t="s">
        <v>23</v>
      </c>
      <c r="AF43" s="20" t="s">
        <v>23</v>
      </c>
      <c r="AG43" s="20" t="s">
        <v>23</v>
      </c>
      <c r="AH43" s="20" t="s">
        <v>23</v>
      </c>
      <c r="AI43" s="20" t="s">
        <v>23</v>
      </c>
      <c r="AJ43" s="20" t="s">
        <v>23</v>
      </c>
      <c r="AK43" s="20" t="s">
        <v>23</v>
      </c>
      <c r="AL43" s="20" t="s">
        <v>23</v>
      </c>
      <c r="AM43" s="20" t="s">
        <v>23</v>
      </c>
      <c r="AN43" s="20" t="s">
        <v>23</v>
      </c>
      <c r="AO43" s="20" t="s">
        <v>23</v>
      </c>
      <c r="AP43" s="17"/>
      <c r="AQ43" s="17"/>
    </row>
    <row r="44" spans="1:43" s="2" customFormat="1" ht="84" hidden="1">
      <c r="A44" s="18" t="s">
        <v>88</v>
      </c>
      <c r="B44" s="22" t="s">
        <v>89</v>
      </c>
      <c r="C44" s="20" t="s">
        <v>119</v>
      </c>
      <c r="D44" s="20" t="s">
        <v>23</v>
      </c>
      <c r="E44" s="20" t="s">
        <v>23</v>
      </c>
      <c r="F44" s="20" t="s">
        <v>23</v>
      </c>
      <c r="G44" s="20" t="s">
        <v>23</v>
      </c>
      <c r="H44" s="20" t="s">
        <v>23</v>
      </c>
      <c r="I44" s="20" t="s">
        <v>23</v>
      </c>
      <c r="J44" s="20" t="s">
        <v>23</v>
      </c>
      <c r="K44" s="20" t="s">
        <v>23</v>
      </c>
      <c r="L44" s="20" t="s">
        <v>23</v>
      </c>
      <c r="M44" s="20" t="s">
        <v>23</v>
      </c>
      <c r="N44" s="20" t="s">
        <v>23</v>
      </c>
      <c r="O44" s="20" t="s">
        <v>23</v>
      </c>
      <c r="P44" s="20" t="s">
        <v>23</v>
      </c>
      <c r="Q44" s="20" t="s">
        <v>23</v>
      </c>
      <c r="R44" s="20" t="s">
        <v>23</v>
      </c>
      <c r="S44" s="20" t="s">
        <v>23</v>
      </c>
      <c r="T44" s="20" t="s">
        <v>23</v>
      </c>
      <c r="U44" s="20" t="s">
        <v>23</v>
      </c>
      <c r="V44" s="20" t="s">
        <v>23</v>
      </c>
      <c r="W44" s="20" t="s">
        <v>23</v>
      </c>
      <c r="X44" s="20" t="s">
        <v>23</v>
      </c>
      <c r="Y44" s="20" t="s">
        <v>23</v>
      </c>
      <c r="Z44" s="20" t="s">
        <v>23</v>
      </c>
      <c r="AA44" s="20" t="s">
        <v>23</v>
      </c>
      <c r="AB44" s="20" t="s">
        <v>23</v>
      </c>
      <c r="AC44" s="20" t="s">
        <v>23</v>
      </c>
      <c r="AD44" s="20" t="s">
        <v>23</v>
      </c>
      <c r="AE44" s="20" t="s">
        <v>23</v>
      </c>
      <c r="AF44" s="20" t="s">
        <v>23</v>
      </c>
      <c r="AG44" s="20" t="s">
        <v>23</v>
      </c>
      <c r="AH44" s="20" t="s">
        <v>23</v>
      </c>
      <c r="AI44" s="20" t="s">
        <v>23</v>
      </c>
      <c r="AJ44" s="20" t="s">
        <v>23</v>
      </c>
      <c r="AK44" s="20" t="s">
        <v>23</v>
      </c>
      <c r="AL44" s="20" t="s">
        <v>23</v>
      </c>
      <c r="AM44" s="20" t="s">
        <v>23</v>
      </c>
      <c r="AN44" s="20" t="s">
        <v>23</v>
      </c>
      <c r="AO44" s="20" t="s">
        <v>23</v>
      </c>
      <c r="AP44" s="17"/>
      <c r="AQ44" s="17"/>
    </row>
    <row r="45" spans="1:43" s="2" customFormat="1" ht="100.5" hidden="1">
      <c r="A45" s="18" t="s">
        <v>90</v>
      </c>
      <c r="B45" s="22" t="s">
        <v>91</v>
      </c>
      <c r="C45" s="20" t="s">
        <v>119</v>
      </c>
      <c r="D45" s="20" t="s">
        <v>23</v>
      </c>
      <c r="E45" s="20" t="s">
        <v>23</v>
      </c>
      <c r="F45" s="20" t="s">
        <v>23</v>
      </c>
      <c r="G45" s="20" t="s">
        <v>23</v>
      </c>
      <c r="H45" s="20" t="s">
        <v>23</v>
      </c>
      <c r="I45" s="20" t="s">
        <v>23</v>
      </c>
      <c r="J45" s="20" t="s">
        <v>23</v>
      </c>
      <c r="K45" s="20" t="s">
        <v>23</v>
      </c>
      <c r="L45" s="20" t="s">
        <v>23</v>
      </c>
      <c r="M45" s="20" t="s">
        <v>23</v>
      </c>
      <c r="N45" s="20" t="s">
        <v>23</v>
      </c>
      <c r="O45" s="20" t="s">
        <v>23</v>
      </c>
      <c r="P45" s="20" t="s">
        <v>23</v>
      </c>
      <c r="Q45" s="20" t="s">
        <v>23</v>
      </c>
      <c r="R45" s="20" t="s">
        <v>23</v>
      </c>
      <c r="S45" s="20" t="s">
        <v>23</v>
      </c>
      <c r="T45" s="20" t="s">
        <v>23</v>
      </c>
      <c r="U45" s="20" t="s">
        <v>23</v>
      </c>
      <c r="V45" s="20" t="s">
        <v>23</v>
      </c>
      <c r="W45" s="20" t="s">
        <v>23</v>
      </c>
      <c r="X45" s="20" t="s">
        <v>23</v>
      </c>
      <c r="Y45" s="20" t="s">
        <v>23</v>
      </c>
      <c r="Z45" s="20" t="s">
        <v>23</v>
      </c>
      <c r="AA45" s="20" t="s">
        <v>23</v>
      </c>
      <c r="AB45" s="20" t="s">
        <v>23</v>
      </c>
      <c r="AC45" s="20" t="s">
        <v>23</v>
      </c>
      <c r="AD45" s="20" t="s">
        <v>23</v>
      </c>
      <c r="AE45" s="20" t="s">
        <v>23</v>
      </c>
      <c r="AF45" s="20" t="s">
        <v>23</v>
      </c>
      <c r="AG45" s="20" t="s">
        <v>23</v>
      </c>
      <c r="AH45" s="20" t="s">
        <v>23</v>
      </c>
      <c r="AI45" s="20" t="s">
        <v>23</v>
      </c>
      <c r="AJ45" s="20" t="s">
        <v>23</v>
      </c>
      <c r="AK45" s="20" t="s">
        <v>23</v>
      </c>
      <c r="AL45" s="20" t="s">
        <v>23</v>
      </c>
      <c r="AM45" s="20" t="s">
        <v>23</v>
      </c>
      <c r="AN45" s="20" t="s">
        <v>23</v>
      </c>
      <c r="AO45" s="20" t="s">
        <v>23</v>
      </c>
      <c r="AP45" s="13"/>
      <c r="AQ45" s="13"/>
    </row>
    <row r="46" spans="1:43" s="2" customFormat="1" ht="50.25">
      <c r="A46" s="18" t="s">
        <v>20</v>
      </c>
      <c r="B46" s="22" t="s">
        <v>42</v>
      </c>
      <c r="C46" s="24" t="s">
        <v>119</v>
      </c>
      <c r="D46" s="24" t="s">
        <v>23</v>
      </c>
      <c r="E46" s="24" t="s">
        <v>23</v>
      </c>
      <c r="F46" s="24" t="s">
        <v>23</v>
      </c>
      <c r="G46" s="24" t="s">
        <v>23</v>
      </c>
      <c r="H46" s="21">
        <f aca="true" t="shared" si="8" ref="H46:T46">H47+H57+H78</f>
        <v>244.82117233333335</v>
      </c>
      <c r="I46" s="21">
        <f t="shared" si="8"/>
        <v>0</v>
      </c>
      <c r="J46" s="21">
        <f t="shared" si="8"/>
        <v>4.0258568299999995</v>
      </c>
      <c r="K46" s="21">
        <f t="shared" si="8"/>
        <v>173.14254293881356</v>
      </c>
      <c r="L46" s="21">
        <f t="shared" si="8"/>
        <v>6.476048970734746</v>
      </c>
      <c r="M46" s="21">
        <f t="shared" si="8"/>
        <v>82.90499474656356</v>
      </c>
      <c r="N46" s="21">
        <f t="shared" si="8"/>
        <v>83.65048227236271</v>
      </c>
      <c r="O46" s="21">
        <f t="shared" si="8"/>
        <v>0.11101694915254262</v>
      </c>
      <c r="P46" s="21">
        <f t="shared" si="8"/>
        <v>0</v>
      </c>
      <c r="Q46" s="21">
        <f t="shared" si="8"/>
        <v>0</v>
      </c>
      <c r="R46" s="21">
        <f t="shared" si="8"/>
        <v>0</v>
      </c>
      <c r="S46" s="21">
        <f t="shared" si="8"/>
        <v>0</v>
      </c>
      <c r="T46" s="21">
        <f t="shared" si="8"/>
        <v>0</v>
      </c>
      <c r="U46" s="20" t="s">
        <v>23</v>
      </c>
      <c r="V46" s="21">
        <f>V47+V57+V78</f>
        <v>171.66811924</v>
      </c>
      <c r="W46" s="21" t="s">
        <v>23</v>
      </c>
      <c r="X46" s="21">
        <f>X47+X57+X78</f>
        <v>178.8998107</v>
      </c>
      <c r="Y46" s="21" t="s">
        <v>23</v>
      </c>
      <c r="Z46" s="21" t="s">
        <v>23</v>
      </c>
      <c r="AA46" s="21" t="s">
        <v>23</v>
      </c>
      <c r="AB46" s="21" t="s">
        <v>23</v>
      </c>
      <c r="AC46" s="21">
        <f>AC47+AC57</f>
        <v>81.58081285</v>
      </c>
      <c r="AD46" s="21" t="s">
        <v>23</v>
      </c>
      <c r="AE46" s="21">
        <f>AE47+AE57</f>
        <v>19.89025243</v>
      </c>
      <c r="AF46" s="21" t="s">
        <v>23</v>
      </c>
      <c r="AG46" s="21">
        <f>AG47+AG57+AG93</f>
        <v>32.8309</v>
      </c>
      <c r="AH46" s="21" t="s">
        <v>23</v>
      </c>
      <c r="AI46" s="21">
        <f>AI47+AI57+AI93</f>
        <v>32.8309</v>
      </c>
      <c r="AJ46" s="21" t="s">
        <v>23</v>
      </c>
      <c r="AK46" s="21">
        <f>AK47+AK57</f>
        <v>11.766945389999998</v>
      </c>
      <c r="AL46" s="21" t="s">
        <v>23</v>
      </c>
      <c r="AM46" s="21">
        <f>AM47+AM57+AM93</f>
        <v>257.53890997</v>
      </c>
      <c r="AN46" s="24" t="s">
        <v>23</v>
      </c>
      <c r="AO46" s="20" t="s">
        <v>23</v>
      </c>
      <c r="AP46" s="17"/>
      <c r="AQ46" s="17"/>
    </row>
    <row r="47" spans="1:43" s="2" customFormat="1" ht="84">
      <c r="A47" s="18" t="s">
        <v>21</v>
      </c>
      <c r="B47" s="22" t="s">
        <v>43</v>
      </c>
      <c r="C47" s="24" t="s">
        <v>119</v>
      </c>
      <c r="D47" s="24" t="s">
        <v>23</v>
      </c>
      <c r="E47" s="24" t="s">
        <v>23</v>
      </c>
      <c r="F47" s="24" t="s">
        <v>23</v>
      </c>
      <c r="G47" s="24" t="s">
        <v>23</v>
      </c>
      <c r="H47" s="21">
        <f aca="true" t="shared" si="9" ref="H47:T47">H48+H54</f>
        <v>15.396413333333335</v>
      </c>
      <c r="I47" s="21">
        <f t="shared" si="9"/>
        <v>0</v>
      </c>
      <c r="J47" s="21">
        <f t="shared" si="9"/>
        <v>0.80544863</v>
      </c>
      <c r="K47" s="21">
        <f t="shared" si="9"/>
        <v>70.63587042966103</v>
      </c>
      <c r="L47" s="21">
        <f t="shared" si="9"/>
        <v>3.178614169334746</v>
      </c>
      <c r="M47" s="21">
        <f t="shared" si="9"/>
        <v>21.46760141056356</v>
      </c>
      <c r="N47" s="21">
        <f t="shared" si="9"/>
        <v>45.98965484976271</v>
      </c>
      <c r="O47" s="21">
        <f t="shared" si="9"/>
        <v>0</v>
      </c>
      <c r="P47" s="21">
        <f t="shared" si="9"/>
        <v>0</v>
      </c>
      <c r="Q47" s="21">
        <f t="shared" si="9"/>
        <v>0</v>
      </c>
      <c r="R47" s="21">
        <f t="shared" si="9"/>
        <v>0</v>
      </c>
      <c r="S47" s="21">
        <f t="shared" si="9"/>
        <v>0</v>
      </c>
      <c r="T47" s="21">
        <f t="shared" si="9"/>
        <v>0</v>
      </c>
      <c r="U47" s="20" t="s">
        <v>23</v>
      </c>
      <c r="V47" s="21">
        <f>V48+V54</f>
        <v>69.16146369</v>
      </c>
      <c r="W47" s="21" t="s">
        <v>23</v>
      </c>
      <c r="X47" s="21">
        <f>X48+X54</f>
        <v>76.45104531</v>
      </c>
      <c r="Y47" s="21" t="s">
        <v>23</v>
      </c>
      <c r="Z47" s="21" t="s">
        <v>23</v>
      </c>
      <c r="AA47" s="21" t="s">
        <v>23</v>
      </c>
      <c r="AB47" s="24" t="s">
        <v>23</v>
      </c>
      <c r="AC47" s="21">
        <f>AC48+AC54</f>
        <v>53.80510888</v>
      </c>
      <c r="AD47" s="24" t="s">
        <v>23</v>
      </c>
      <c r="AE47" s="21">
        <f aca="true" t="shared" si="10" ref="AE47:AK47">AE48+AE54</f>
        <v>0</v>
      </c>
      <c r="AF47" s="24" t="s">
        <v>23</v>
      </c>
      <c r="AG47" s="21">
        <f t="shared" si="10"/>
        <v>7.01276331</v>
      </c>
      <c r="AH47" s="24" t="s">
        <v>23</v>
      </c>
      <c r="AI47" s="21">
        <f t="shared" si="10"/>
        <v>14.26927572</v>
      </c>
      <c r="AJ47" s="24" t="s">
        <v>23</v>
      </c>
      <c r="AK47" s="21">
        <f t="shared" si="10"/>
        <v>1.36389736</v>
      </c>
      <c r="AL47" s="24" t="s">
        <v>23</v>
      </c>
      <c r="AM47" s="21">
        <f>AC47+AE47+AG47+AI47+AK47</f>
        <v>76.45104527</v>
      </c>
      <c r="AN47" s="24" t="s">
        <v>23</v>
      </c>
      <c r="AO47" s="20" t="s">
        <v>23</v>
      </c>
      <c r="AP47" s="17"/>
      <c r="AQ47" s="17"/>
    </row>
    <row r="48" spans="1:41" ht="33">
      <c r="A48" s="18" t="s">
        <v>22</v>
      </c>
      <c r="B48" s="22" t="s">
        <v>44</v>
      </c>
      <c r="C48" s="24" t="s">
        <v>119</v>
      </c>
      <c r="D48" s="24" t="s">
        <v>23</v>
      </c>
      <c r="E48" s="24" t="s">
        <v>23</v>
      </c>
      <c r="F48" s="24" t="s">
        <v>23</v>
      </c>
      <c r="G48" s="24" t="s">
        <v>23</v>
      </c>
      <c r="H48" s="21">
        <f aca="true" t="shared" si="11" ref="H48:T48">SUM(H49:H53)</f>
        <v>7.259603333333334</v>
      </c>
      <c r="I48" s="21">
        <f t="shared" si="11"/>
        <v>0</v>
      </c>
      <c r="J48" s="21">
        <f t="shared" si="11"/>
        <v>0.67683863</v>
      </c>
      <c r="K48" s="21">
        <f t="shared" si="11"/>
        <v>42.48561195966102</v>
      </c>
      <c r="L48" s="21">
        <f t="shared" si="11"/>
        <v>1.9118525381847458</v>
      </c>
      <c r="M48" s="21">
        <f t="shared" si="11"/>
        <v>14.289285500713559</v>
      </c>
      <c r="N48" s="21">
        <f t="shared" si="11"/>
        <v>26.28447392076271</v>
      </c>
      <c r="O48" s="21">
        <f t="shared" si="11"/>
        <v>0</v>
      </c>
      <c r="P48" s="21">
        <f t="shared" si="11"/>
        <v>0</v>
      </c>
      <c r="Q48" s="21">
        <f t="shared" si="11"/>
        <v>0</v>
      </c>
      <c r="R48" s="21">
        <f t="shared" si="11"/>
        <v>0</v>
      </c>
      <c r="S48" s="21">
        <f t="shared" si="11"/>
        <v>0</v>
      </c>
      <c r="T48" s="21">
        <f t="shared" si="11"/>
        <v>0</v>
      </c>
      <c r="U48" s="21" t="s">
        <v>23</v>
      </c>
      <c r="V48" s="21">
        <f>SUM(V49:V53)</f>
        <v>41.01120522</v>
      </c>
      <c r="W48" s="20" t="s">
        <v>23</v>
      </c>
      <c r="X48" s="21">
        <f aca="true" t="shared" si="12" ref="X48:AC48">SUM(X49:X53)</f>
        <v>48.30078684</v>
      </c>
      <c r="Y48" s="21">
        <f t="shared" si="12"/>
        <v>0</v>
      </c>
      <c r="Z48" s="21">
        <f t="shared" si="12"/>
        <v>0</v>
      </c>
      <c r="AA48" s="21">
        <f t="shared" si="12"/>
        <v>2.57</v>
      </c>
      <c r="AB48" s="24" t="s">
        <v>23</v>
      </c>
      <c r="AC48" s="21">
        <f t="shared" si="12"/>
        <v>44.41412613</v>
      </c>
      <c r="AD48" s="24" t="s">
        <v>23</v>
      </c>
      <c r="AE48" s="21">
        <f aca="true" t="shared" si="13" ref="AE48:AK48">SUM(AE49:AE53)</f>
        <v>0</v>
      </c>
      <c r="AF48" s="24" t="s">
        <v>23</v>
      </c>
      <c r="AG48" s="21">
        <f t="shared" si="13"/>
        <v>2.52276331</v>
      </c>
      <c r="AH48" s="24" t="s">
        <v>23</v>
      </c>
      <c r="AI48" s="21">
        <f t="shared" si="13"/>
        <v>0</v>
      </c>
      <c r="AJ48" s="24" t="s">
        <v>23</v>
      </c>
      <c r="AK48" s="21">
        <f t="shared" si="13"/>
        <v>1.36389736</v>
      </c>
      <c r="AL48" s="24" t="s">
        <v>23</v>
      </c>
      <c r="AM48" s="21">
        <f>AC48+AE48+AG48+AI48+AK48</f>
        <v>48.300786800000004</v>
      </c>
      <c r="AN48" s="24" t="s">
        <v>23</v>
      </c>
      <c r="AO48" s="20" t="s">
        <v>23</v>
      </c>
    </row>
    <row r="49" spans="1:43" s="2" customFormat="1" ht="85.5" customHeight="1">
      <c r="A49" s="25" t="s">
        <v>22</v>
      </c>
      <c r="B49" s="26" t="s">
        <v>130</v>
      </c>
      <c r="C49" s="39" t="s">
        <v>138</v>
      </c>
      <c r="D49" s="27" t="s">
        <v>129</v>
      </c>
      <c r="E49" s="28">
        <v>2016</v>
      </c>
      <c r="F49" s="28">
        <v>2020</v>
      </c>
      <c r="G49" s="65" t="s">
        <v>23</v>
      </c>
      <c r="H49" s="29" t="s">
        <v>23</v>
      </c>
      <c r="I49" s="65" t="s">
        <v>23</v>
      </c>
      <c r="J49" s="29">
        <v>0.1949589</v>
      </c>
      <c r="K49" s="35">
        <f>3.977/1.18*1.2</f>
        <v>4.044406779661017</v>
      </c>
      <c r="L49" s="35">
        <f>K49*4.5%</f>
        <v>0.18199830508474577</v>
      </c>
      <c r="M49" s="30">
        <f>K49-L49-N49</f>
        <v>1.0313237288135597</v>
      </c>
      <c r="N49" s="30">
        <f>K49*70%</f>
        <v>2.8310847457627117</v>
      </c>
      <c r="O49" s="35">
        <v>0</v>
      </c>
      <c r="P49" s="65" t="s">
        <v>23</v>
      </c>
      <c r="Q49" s="65" t="s">
        <v>23</v>
      </c>
      <c r="R49" s="65" t="s">
        <v>23</v>
      </c>
      <c r="S49" s="65" t="s">
        <v>23</v>
      </c>
      <c r="T49" s="65" t="s">
        <v>23</v>
      </c>
      <c r="U49" s="21" t="s">
        <v>23</v>
      </c>
      <c r="V49" s="35">
        <f>2.57</f>
        <v>2.57</v>
      </c>
      <c r="W49" s="20" t="s">
        <v>23</v>
      </c>
      <c r="X49" s="35">
        <f>11.831497944/1.2</f>
        <v>9.85958162</v>
      </c>
      <c r="Y49" s="20" t="s">
        <v>23</v>
      </c>
      <c r="Z49" s="20" t="s">
        <v>23</v>
      </c>
      <c r="AA49" s="20">
        <v>2.57</v>
      </c>
      <c r="AB49" s="65" t="s">
        <v>23</v>
      </c>
      <c r="AC49" s="35">
        <v>9.85958162</v>
      </c>
      <c r="AD49" s="65" t="s">
        <v>23</v>
      </c>
      <c r="AE49" s="64" t="s">
        <v>23</v>
      </c>
      <c r="AF49" s="65" t="s">
        <v>23</v>
      </c>
      <c r="AG49" s="64" t="s">
        <v>23</v>
      </c>
      <c r="AH49" s="65" t="s">
        <v>23</v>
      </c>
      <c r="AI49" s="64" t="s">
        <v>23</v>
      </c>
      <c r="AJ49" s="65" t="s">
        <v>23</v>
      </c>
      <c r="AK49" s="64" t="s">
        <v>23</v>
      </c>
      <c r="AL49" s="65" t="s">
        <v>23</v>
      </c>
      <c r="AM49" s="32">
        <f>AC49</f>
        <v>9.85958162</v>
      </c>
      <c r="AN49" s="65" t="s">
        <v>23</v>
      </c>
      <c r="AO49" s="65" t="s">
        <v>23</v>
      </c>
      <c r="AP49" s="17"/>
      <c r="AQ49" s="17"/>
    </row>
    <row r="50" spans="1:43" s="2" customFormat="1" ht="50.25">
      <c r="A50" s="25" t="s">
        <v>22</v>
      </c>
      <c r="B50" s="26" t="s">
        <v>92</v>
      </c>
      <c r="C50" s="28" t="s">
        <v>122</v>
      </c>
      <c r="D50" s="34" t="s">
        <v>129</v>
      </c>
      <c r="E50" s="28">
        <v>2017</v>
      </c>
      <c r="F50" s="28">
        <v>2020</v>
      </c>
      <c r="G50" s="65" t="s">
        <v>23</v>
      </c>
      <c r="H50" s="29">
        <f>0.256/1.2</f>
        <v>0.21333333333333335</v>
      </c>
      <c r="I50" s="65" t="s">
        <v>23</v>
      </c>
      <c r="J50" s="29">
        <v>0.30324947</v>
      </c>
      <c r="K50" s="35">
        <v>17.79647102</v>
      </c>
      <c r="L50" s="35">
        <f>K50*4.5%</f>
        <v>0.8008411958999999</v>
      </c>
      <c r="M50" s="30">
        <f>K50-L50-N50</f>
        <v>6.3177472121000005</v>
      </c>
      <c r="N50" s="30">
        <f>K50*60%</f>
        <v>10.677882612</v>
      </c>
      <c r="O50" s="35">
        <v>0</v>
      </c>
      <c r="P50" s="65" t="s">
        <v>23</v>
      </c>
      <c r="Q50" s="65" t="s">
        <v>23</v>
      </c>
      <c r="R50" s="65" t="s">
        <v>23</v>
      </c>
      <c r="S50" s="65" t="s">
        <v>23</v>
      </c>
      <c r="T50" s="65" t="s">
        <v>23</v>
      </c>
      <c r="U50" s="21" t="s">
        <v>23</v>
      </c>
      <c r="V50" s="35">
        <f>21.355765236/1.2</f>
        <v>17.79647103</v>
      </c>
      <c r="W50" s="20" t="s">
        <v>23</v>
      </c>
      <c r="X50" s="35">
        <f>21.355765236/1.2</f>
        <v>17.79647103</v>
      </c>
      <c r="Y50" s="20" t="s">
        <v>23</v>
      </c>
      <c r="Z50" s="20" t="s">
        <v>23</v>
      </c>
      <c r="AA50" s="20" t="s">
        <v>23</v>
      </c>
      <c r="AB50" s="65" t="s">
        <v>23</v>
      </c>
      <c r="AC50" s="35">
        <v>17.79647102</v>
      </c>
      <c r="AD50" s="65" t="s">
        <v>23</v>
      </c>
      <c r="AE50" s="65" t="s">
        <v>23</v>
      </c>
      <c r="AF50" s="65" t="s">
        <v>23</v>
      </c>
      <c r="AG50" s="64" t="s">
        <v>23</v>
      </c>
      <c r="AH50" s="65" t="s">
        <v>23</v>
      </c>
      <c r="AI50" s="64" t="s">
        <v>23</v>
      </c>
      <c r="AJ50" s="65" t="s">
        <v>23</v>
      </c>
      <c r="AK50" s="64" t="s">
        <v>23</v>
      </c>
      <c r="AL50" s="65" t="s">
        <v>23</v>
      </c>
      <c r="AM50" s="32">
        <f>AC50</f>
        <v>17.79647102</v>
      </c>
      <c r="AN50" s="65" t="s">
        <v>23</v>
      </c>
      <c r="AO50" s="65" t="s">
        <v>23</v>
      </c>
      <c r="AP50" s="17"/>
      <c r="AQ50" s="17"/>
    </row>
    <row r="51" spans="1:43" s="2" customFormat="1" ht="66.75">
      <c r="A51" s="25" t="s">
        <v>22</v>
      </c>
      <c r="B51" s="26" t="s">
        <v>151</v>
      </c>
      <c r="C51" s="57" t="s">
        <v>152</v>
      </c>
      <c r="D51" s="34" t="s">
        <v>129</v>
      </c>
      <c r="E51" s="28">
        <v>2020</v>
      </c>
      <c r="F51" s="28">
        <v>2020</v>
      </c>
      <c r="G51" s="65" t="s">
        <v>23</v>
      </c>
      <c r="H51" s="29">
        <v>6.182</v>
      </c>
      <c r="I51" s="65" t="s">
        <v>23</v>
      </c>
      <c r="J51" s="29">
        <v>0.08463026</v>
      </c>
      <c r="K51" s="35">
        <v>16.75807349</v>
      </c>
      <c r="L51" s="35">
        <f>K51*4.5%</f>
        <v>0.75411330705</v>
      </c>
      <c r="M51" s="30">
        <f>K51-L51-N51</f>
        <v>5.949116088949999</v>
      </c>
      <c r="N51" s="30">
        <f>K51*60%</f>
        <v>10.054844094</v>
      </c>
      <c r="O51" s="35">
        <v>0</v>
      </c>
      <c r="P51" s="65" t="s">
        <v>23</v>
      </c>
      <c r="Q51" s="65" t="s">
        <v>23</v>
      </c>
      <c r="R51" s="65" t="s">
        <v>23</v>
      </c>
      <c r="S51" s="65" t="s">
        <v>23</v>
      </c>
      <c r="T51" s="65" t="s">
        <v>23</v>
      </c>
      <c r="U51" s="21" t="s">
        <v>23</v>
      </c>
      <c r="V51" s="35">
        <f>20.109688188/1.2</f>
        <v>16.75807349</v>
      </c>
      <c r="W51" s="20" t="s">
        <v>23</v>
      </c>
      <c r="X51" s="35">
        <f>20.109688188/1.2</f>
        <v>16.75807349</v>
      </c>
      <c r="Y51" s="20" t="s">
        <v>23</v>
      </c>
      <c r="Z51" s="20" t="s">
        <v>23</v>
      </c>
      <c r="AA51" s="20" t="s">
        <v>23</v>
      </c>
      <c r="AB51" s="65" t="s">
        <v>23</v>
      </c>
      <c r="AC51" s="38">
        <v>16.75807349</v>
      </c>
      <c r="AD51" s="65" t="s">
        <v>23</v>
      </c>
      <c r="AE51" s="65" t="s">
        <v>23</v>
      </c>
      <c r="AF51" s="65" t="s">
        <v>23</v>
      </c>
      <c r="AG51" s="64" t="s">
        <v>23</v>
      </c>
      <c r="AH51" s="65" t="s">
        <v>23</v>
      </c>
      <c r="AI51" s="64" t="s">
        <v>23</v>
      </c>
      <c r="AJ51" s="65" t="s">
        <v>23</v>
      </c>
      <c r="AK51" s="64" t="s">
        <v>23</v>
      </c>
      <c r="AL51" s="65" t="s">
        <v>23</v>
      </c>
      <c r="AM51" s="32">
        <f>AC51</f>
        <v>16.75807349</v>
      </c>
      <c r="AN51" s="65" t="s">
        <v>23</v>
      </c>
      <c r="AO51" s="65" t="s">
        <v>23</v>
      </c>
      <c r="AP51" s="17"/>
      <c r="AQ51" s="17"/>
    </row>
    <row r="52" spans="1:43" s="2" customFormat="1" ht="84">
      <c r="A52" s="25" t="s">
        <v>22</v>
      </c>
      <c r="B52" s="26" t="s">
        <v>153</v>
      </c>
      <c r="C52" s="57" t="s">
        <v>154</v>
      </c>
      <c r="D52" s="34" t="s">
        <v>129</v>
      </c>
      <c r="E52" s="28">
        <v>2022</v>
      </c>
      <c r="F52" s="28">
        <v>2022</v>
      </c>
      <c r="G52" s="65" t="s">
        <v>23</v>
      </c>
      <c r="H52" s="29">
        <v>0.86427</v>
      </c>
      <c r="I52" s="65" t="s">
        <v>23</v>
      </c>
      <c r="J52" s="29" t="s">
        <v>23</v>
      </c>
      <c r="K52" s="35">
        <v>2.52276331</v>
      </c>
      <c r="L52" s="35">
        <f>K52*4.5%</f>
        <v>0.11352434895</v>
      </c>
      <c r="M52" s="30">
        <f>K52-L52-N52</f>
        <v>0.6433046440500003</v>
      </c>
      <c r="N52" s="30">
        <f>K52*70%</f>
        <v>1.765934317</v>
      </c>
      <c r="O52" s="35">
        <v>0</v>
      </c>
      <c r="P52" s="65" t="s">
        <v>23</v>
      </c>
      <c r="Q52" s="65" t="s">
        <v>23</v>
      </c>
      <c r="R52" s="65" t="s">
        <v>23</v>
      </c>
      <c r="S52" s="65" t="s">
        <v>23</v>
      </c>
      <c r="T52" s="65" t="s">
        <v>23</v>
      </c>
      <c r="U52" s="21" t="s">
        <v>23</v>
      </c>
      <c r="V52" s="35">
        <f>3.027315972/1.2</f>
        <v>2.5227633099999998</v>
      </c>
      <c r="W52" s="20" t="s">
        <v>23</v>
      </c>
      <c r="X52" s="35">
        <f>3.027315972/1.2</f>
        <v>2.5227633099999998</v>
      </c>
      <c r="Y52" s="20" t="s">
        <v>23</v>
      </c>
      <c r="Z52" s="20" t="s">
        <v>23</v>
      </c>
      <c r="AA52" s="20" t="s">
        <v>23</v>
      </c>
      <c r="AB52" s="65" t="s">
        <v>23</v>
      </c>
      <c r="AC52" s="38" t="s">
        <v>23</v>
      </c>
      <c r="AD52" s="65" t="s">
        <v>23</v>
      </c>
      <c r="AE52" s="65" t="s">
        <v>23</v>
      </c>
      <c r="AF52" s="65" t="s">
        <v>23</v>
      </c>
      <c r="AG52" s="38">
        <v>2.52276331</v>
      </c>
      <c r="AH52" s="65" t="s">
        <v>23</v>
      </c>
      <c r="AI52" s="64" t="s">
        <v>23</v>
      </c>
      <c r="AJ52" s="65" t="s">
        <v>23</v>
      </c>
      <c r="AK52" s="64" t="s">
        <v>23</v>
      </c>
      <c r="AL52" s="65" t="s">
        <v>23</v>
      </c>
      <c r="AM52" s="32">
        <f>AG52</f>
        <v>2.52276331</v>
      </c>
      <c r="AN52" s="65" t="s">
        <v>23</v>
      </c>
      <c r="AO52" s="65" t="s">
        <v>23</v>
      </c>
      <c r="AP52" s="17"/>
      <c r="AQ52" s="17"/>
    </row>
    <row r="53" spans="1:43" s="2" customFormat="1" ht="64.5" customHeight="1">
      <c r="A53" s="25" t="s">
        <v>22</v>
      </c>
      <c r="B53" s="26" t="s">
        <v>155</v>
      </c>
      <c r="C53" s="39" t="s">
        <v>156</v>
      </c>
      <c r="D53" s="34" t="s">
        <v>129</v>
      </c>
      <c r="E53" s="37">
        <v>2024</v>
      </c>
      <c r="F53" s="37">
        <v>2024</v>
      </c>
      <c r="G53" s="65" t="s">
        <v>23</v>
      </c>
      <c r="H53" s="29" t="s">
        <v>23</v>
      </c>
      <c r="I53" s="65" t="s">
        <v>23</v>
      </c>
      <c r="J53" s="29">
        <v>0.094</v>
      </c>
      <c r="K53" s="35">
        <v>1.36389736</v>
      </c>
      <c r="L53" s="35">
        <f>K53*4.5%</f>
        <v>0.061375381199999995</v>
      </c>
      <c r="M53" s="30">
        <f>K53-L53-N53</f>
        <v>0.34779382680000004</v>
      </c>
      <c r="N53" s="30">
        <f>K53*70%</f>
        <v>0.9547281519999999</v>
      </c>
      <c r="O53" s="35">
        <v>0</v>
      </c>
      <c r="P53" s="65" t="s">
        <v>23</v>
      </c>
      <c r="Q53" s="65" t="s">
        <v>23</v>
      </c>
      <c r="R53" s="65" t="s">
        <v>23</v>
      </c>
      <c r="S53" s="65" t="s">
        <v>23</v>
      </c>
      <c r="T53" s="65" t="s">
        <v>23</v>
      </c>
      <c r="U53" s="21" t="s">
        <v>23</v>
      </c>
      <c r="V53" s="35">
        <f>1.636676868/1.2</f>
        <v>1.36389739</v>
      </c>
      <c r="W53" s="20" t="s">
        <v>23</v>
      </c>
      <c r="X53" s="35">
        <f>1.636676868/1.2</f>
        <v>1.36389739</v>
      </c>
      <c r="Y53" s="20" t="s">
        <v>23</v>
      </c>
      <c r="Z53" s="20" t="s">
        <v>23</v>
      </c>
      <c r="AA53" s="20" t="s">
        <v>23</v>
      </c>
      <c r="AB53" s="65" t="s">
        <v>23</v>
      </c>
      <c r="AC53" s="38" t="s">
        <v>23</v>
      </c>
      <c r="AD53" s="65" t="s">
        <v>23</v>
      </c>
      <c r="AE53" s="65" t="s">
        <v>23</v>
      </c>
      <c r="AF53" s="65" t="s">
        <v>23</v>
      </c>
      <c r="AG53" s="65" t="s">
        <v>23</v>
      </c>
      <c r="AH53" s="65" t="s">
        <v>23</v>
      </c>
      <c r="AI53" s="64" t="s">
        <v>23</v>
      </c>
      <c r="AJ53" s="65" t="s">
        <v>23</v>
      </c>
      <c r="AK53" s="38">
        <v>1.36389736</v>
      </c>
      <c r="AL53" s="65" t="s">
        <v>23</v>
      </c>
      <c r="AM53" s="32">
        <f>AK53</f>
        <v>1.36389736</v>
      </c>
      <c r="AN53" s="65" t="s">
        <v>23</v>
      </c>
      <c r="AO53" s="65" t="s">
        <v>23</v>
      </c>
      <c r="AP53" s="17"/>
      <c r="AQ53" s="17"/>
    </row>
    <row r="54" spans="1:41" ht="66.75">
      <c r="A54" s="41" t="s">
        <v>51</v>
      </c>
      <c r="B54" s="42" t="s">
        <v>52</v>
      </c>
      <c r="C54" s="22" t="s">
        <v>119</v>
      </c>
      <c r="D54" s="20" t="s">
        <v>23</v>
      </c>
      <c r="E54" s="20" t="s">
        <v>23</v>
      </c>
      <c r="F54" s="20" t="s">
        <v>23</v>
      </c>
      <c r="G54" s="20" t="s">
        <v>23</v>
      </c>
      <c r="H54" s="21">
        <f aca="true" t="shared" si="14" ref="H54:AC54">SUM(H55:H56)</f>
        <v>8.13681</v>
      </c>
      <c r="I54" s="21">
        <f t="shared" si="14"/>
        <v>0</v>
      </c>
      <c r="J54" s="21">
        <f t="shared" si="14"/>
        <v>0.12861</v>
      </c>
      <c r="K54" s="21">
        <f t="shared" si="14"/>
        <v>28.150258469999997</v>
      </c>
      <c r="L54" s="21">
        <f t="shared" si="14"/>
        <v>1.2667616311499998</v>
      </c>
      <c r="M54" s="21">
        <f t="shared" si="14"/>
        <v>7.17831590985</v>
      </c>
      <c r="N54" s="21">
        <f t="shared" si="14"/>
        <v>19.705180928999997</v>
      </c>
      <c r="O54" s="21">
        <f t="shared" si="14"/>
        <v>0</v>
      </c>
      <c r="P54" s="21">
        <f t="shared" si="14"/>
        <v>0</v>
      </c>
      <c r="Q54" s="21">
        <f t="shared" si="14"/>
        <v>0</v>
      </c>
      <c r="R54" s="21">
        <f t="shared" si="14"/>
        <v>0</v>
      </c>
      <c r="S54" s="21">
        <f t="shared" si="14"/>
        <v>0</v>
      </c>
      <c r="T54" s="21">
        <f t="shared" si="14"/>
        <v>0</v>
      </c>
      <c r="U54" s="21">
        <f t="shared" si="14"/>
        <v>0</v>
      </c>
      <c r="V54" s="21">
        <f t="shared" si="14"/>
        <v>28.150258469999997</v>
      </c>
      <c r="W54" s="20" t="s">
        <v>23</v>
      </c>
      <c r="X54" s="21">
        <f t="shared" si="14"/>
        <v>28.150258469999997</v>
      </c>
      <c r="Y54" s="20" t="s">
        <v>23</v>
      </c>
      <c r="Z54" s="20" t="s">
        <v>23</v>
      </c>
      <c r="AA54" s="20" t="s">
        <v>23</v>
      </c>
      <c r="AB54" s="20" t="s">
        <v>23</v>
      </c>
      <c r="AC54" s="21">
        <f t="shared" si="14"/>
        <v>9.39098275</v>
      </c>
      <c r="AD54" s="20" t="s">
        <v>23</v>
      </c>
      <c r="AE54" s="21">
        <f aca="true" t="shared" si="15" ref="AE54:AK54">SUM(AE55:AE56)</f>
        <v>0</v>
      </c>
      <c r="AF54" s="20" t="s">
        <v>23</v>
      </c>
      <c r="AG54" s="21">
        <f t="shared" si="15"/>
        <v>4.49</v>
      </c>
      <c r="AH54" s="20" t="s">
        <v>23</v>
      </c>
      <c r="AI54" s="21">
        <f t="shared" si="15"/>
        <v>14.26927572</v>
      </c>
      <c r="AJ54" s="20" t="s">
        <v>23</v>
      </c>
      <c r="AK54" s="21">
        <f t="shared" si="15"/>
        <v>0</v>
      </c>
      <c r="AL54" s="20" t="s">
        <v>23</v>
      </c>
      <c r="AM54" s="21">
        <f>AC54+AE54+AG54+AI54+AK54</f>
        <v>28.150258469999997</v>
      </c>
      <c r="AN54" s="20" t="s">
        <v>23</v>
      </c>
      <c r="AO54" s="42" t="s">
        <v>23</v>
      </c>
    </row>
    <row r="55" spans="1:43" s="2" customFormat="1" ht="100.5">
      <c r="A55" s="25" t="s">
        <v>22</v>
      </c>
      <c r="B55" s="26" t="s">
        <v>157</v>
      </c>
      <c r="C55" s="40" t="s">
        <v>158</v>
      </c>
      <c r="D55" s="34" t="s">
        <v>129</v>
      </c>
      <c r="E55" s="28">
        <v>2020</v>
      </c>
      <c r="F55" s="28">
        <v>2020</v>
      </c>
      <c r="G55" s="65" t="s">
        <v>23</v>
      </c>
      <c r="H55" s="29">
        <v>4.06852</v>
      </c>
      <c r="I55" s="29" t="s">
        <v>23</v>
      </c>
      <c r="J55" s="29" t="s">
        <v>23</v>
      </c>
      <c r="K55" s="31">
        <v>9.39098275</v>
      </c>
      <c r="L55" s="35">
        <f>K55*4.5%</f>
        <v>0.42259422374999994</v>
      </c>
      <c r="M55" s="30">
        <f>K55-L55-N55</f>
        <v>2.3947006012500003</v>
      </c>
      <c r="N55" s="30">
        <f>K55*70%</f>
        <v>6.573687924999999</v>
      </c>
      <c r="O55" s="35">
        <v>0</v>
      </c>
      <c r="P55" s="65" t="s">
        <v>23</v>
      </c>
      <c r="Q55" s="65" t="s">
        <v>23</v>
      </c>
      <c r="R55" s="65" t="s">
        <v>23</v>
      </c>
      <c r="S55" s="65" t="s">
        <v>23</v>
      </c>
      <c r="T55" s="65" t="s">
        <v>23</v>
      </c>
      <c r="U55" s="20" t="s">
        <v>23</v>
      </c>
      <c r="V55" s="35">
        <f>11.2691793/1.2</f>
        <v>9.39098275</v>
      </c>
      <c r="W55" s="20" t="s">
        <v>23</v>
      </c>
      <c r="X55" s="35">
        <f>11.2691793/1.2</f>
        <v>9.39098275</v>
      </c>
      <c r="Y55" s="20" t="s">
        <v>23</v>
      </c>
      <c r="Z55" s="20" t="s">
        <v>23</v>
      </c>
      <c r="AA55" s="20" t="s">
        <v>23</v>
      </c>
      <c r="AB55" s="65" t="s">
        <v>23</v>
      </c>
      <c r="AC55" s="35">
        <v>9.39098275</v>
      </c>
      <c r="AD55" s="65" t="s">
        <v>23</v>
      </c>
      <c r="AE55" s="65" t="s">
        <v>23</v>
      </c>
      <c r="AF55" s="65" t="s">
        <v>23</v>
      </c>
      <c r="AG55" s="65" t="s">
        <v>23</v>
      </c>
      <c r="AH55" s="65" t="s">
        <v>23</v>
      </c>
      <c r="AI55" s="65" t="s">
        <v>23</v>
      </c>
      <c r="AJ55" s="65" t="s">
        <v>23</v>
      </c>
      <c r="AK55" s="65" t="s">
        <v>23</v>
      </c>
      <c r="AL55" s="65" t="s">
        <v>23</v>
      </c>
      <c r="AM55" s="32">
        <f>AC55</f>
        <v>9.39098275</v>
      </c>
      <c r="AN55" s="65" t="s">
        <v>23</v>
      </c>
      <c r="AO55" s="65" t="s">
        <v>23</v>
      </c>
      <c r="AP55" s="17"/>
      <c r="AQ55" s="17"/>
    </row>
    <row r="56" spans="1:43" s="2" customFormat="1" ht="97.5" customHeight="1">
      <c r="A56" s="25" t="s">
        <v>22</v>
      </c>
      <c r="B56" s="26" t="s">
        <v>159</v>
      </c>
      <c r="C56" s="44" t="s">
        <v>160</v>
      </c>
      <c r="D56" s="34" t="s">
        <v>129</v>
      </c>
      <c r="E56" s="37">
        <v>2022</v>
      </c>
      <c r="F56" s="37">
        <v>2023</v>
      </c>
      <c r="G56" s="65" t="s">
        <v>23</v>
      </c>
      <c r="H56" s="29">
        <f>1.01707+3.05122</f>
        <v>4.068289999999999</v>
      </c>
      <c r="I56" s="29" t="s">
        <v>23</v>
      </c>
      <c r="J56" s="29">
        <v>0.12861</v>
      </c>
      <c r="K56" s="31">
        <v>18.759275719999998</v>
      </c>
      <c r="L56" s="35">
        <f>K56*4.5%</f>
        <v>0.8441674073999998</v>
      </c>
      <c r="M56" s="30">
        <f>K56-L56-N56</f>
        <v>4.7836153086</v>
      </c>
      <c r="N56" s="30">
        <f>K56*70%</f>
        <v>13.131493003999998</v>
      </c>
      <c r="O56" s="35">
        <v>0</v>
      </c>
      <c r="P56" s="65" t="s">
        <v>23</v>
      </c>
      <c r="Q56" s="65" t="s">
        <v>23</v>
      </c>
      <c r="R56" s="65" t="s">
        <v>23</v>
      </c>
      <c r="S56" s="65" t="s">
        <v>23</v>
      </c>
      <c r="T56" s="65" t="s">
        <v>23</v>
      </c>
      <c r="U56" s="20" t="s">
        <v>23</v>
      </c>
      <c r="V56" s="32">
        <f>22.511130864/1.2</f>
        <v>18.759275719999998</v>
      </c>
      <c r="W56" s="20" t="s">
        <v>23</v>
      </c>
      <c r="X56" s="32">
        <f>22.511130864/1.2</f>
        <v>18.759275719999998</v>
      </c>
      <c r="Y56" s="20" t="s">
        <v>23</v>
      </c>
      <c r="Z56" s="20" t="s">
        <v>23</v>
      </c>
      <c r="AA56" s="20" t="s">
        <v>23</v>
      </c>
      <c r="AB56" s="65" t="s">
        <v>23</v>
      </c>
      <c r="AC56" s="64" t="s">
        <v>23</v>
      </c>
      <c r="AD56" s="65" t="s">
        <v>23</v>
      </c>
      <c r="AE56" s="65" t="s">
        <v>23</v>
      </c>
      <c r="AF56" s="65" t="s">
        <v>23</v>
      </c>
      <c r="AG56" s="38">
        <v>4.49</v>
      </c>
      <c r="AH56" s="65" t="s">
        <v>23</v>
      </c>
      <c r="AI56" s="38">
        <v>14.26927572</v>
      </c>
      <c r="AJ56" s="65" t="s">
        <v>23</v>
      </c>
      <c r="AK56" s="65" t="s">
        <v>23</v>
      </c>
      <c r="AL56" s="65" t="s">
        <v>23</v>
      </c>
      <c r="AM56" s="32">
        <f>AI56+AG56</f>
        <v>18.759275719999998</v>
      </c>
      <c r="AN56" s="65" t="s">
        <v>23</v>
      </c>
      <c r="AO56" s="65" t="s">
        <v>23</v>
      </c>
      <c r="AP56" s="17"/>
      <c r="AQ56" s="17"/>
    </row>
    <row r="57" spans="1:41" ht="50.25">
      <c r="A57" s="41" t="s">
        <v>53</v>
      </c>
      <c r="B57" s="42" t="s">
        <v>38</v>
      </c>
      <c r="C57" s="22" t="s">
        <v>119</v>
      </c>
      <c r="D57" s="20" t="s">
        <v>23</v>
      </c>
      <c r="E57" s="20" t="s">
        <v>23</v>
      </c>
      <c r="F57" s="20" t="s">
        <v>23</v>
      </c>
      <c r="G57" s="20" t="s">
        <v>23</v>
      </c>
      <c r="H57" s="21">
        <f>H58</f>
        <v>229.42475900000002</v>
      </c>
      <c r="I57" s="21">
        <f>I58</f>
        <v>0</v>
      </c>
      <c r="J57" s="21">
        <f>J58</f>
        <v>3.2204081999999996</v>
      </c>
      <c r="K57" s="21">
        <f aca="true" t="shared" si="16" ref="K57:X57">K58</f>
        <v>102.50667250915254</v>
      </c>
      <c r="L57" s="21">
        <f t="shared" si="16"/>
        <v>3.2974348014</v>
      </c>
      <c r="M57" s="21">
        <f t="shared" si="16"/>
        <v>61.437393336</v>
      </c>
      <c r="N57" s="21">
        <f t="shared" si="16"/>
        <v>37.6608274226</v>
      </c>
      <c r="O57" s="21">
        <f t="shared" si="16"/>
        <v>0.11101694915254262</v>
      </c>
      <c r="P57" s="21">
        <f t="shared" si="16"/>
        <v>0</v>
      </c>
      <c r="Q57" s="21">
        <f t="shared" si="16"/>
        <v>0</v>
      </c>
      <c r="R57" s="21">
        <f t="shared" si="16"/>
        <v>0</v>
      </c>
      <c r="S57" s="21">
        <f t="shared" si="16"/>
        <v>0</v>
      </c>
      <c r="T57" s="21">
        <f t="shared" si="16"/>
        <v>0</v>
      </c>
      <c r="U57" s="20" t="s">
        <v>23</v>
      </c>
      <c r="V57" s="21">
        <f t="shared" si="16"/>
        <v>102.50665555</v>
      </c>
      <c r="W57" s="20" t="s">
        <v>23</v>
      </c>
      <c r="X57" s="21">
        <f t="shared" si="16"/>
        <v>102.44876539</v>
      </c>
      <c r="Y57" s="20" t="s">
        <v>23</v>
      </c>
      <c r="Z57" s="20" t="s">
        <v>23</v>
      </c>
      <c r="AA57" s="20" t="s">
        <v>23</v>
      </c>
      <c r="AB57" s="20" t="s">
        <v>23</v>
      </c>
      <c r="AC57" s="21">
        <f>AC58</f>
        <v>27.775703970000002</v>
      </c>
      <c r="AD57" s="20" t="s">
        <v>23</v>
      </c>
      <c r="AE57" s="21">
        <f aca="true" t="shared" si="17" ref="AE57:AK57">AE58</f>
        <v>19.89025243</v>
      </c>
      <c r="AF57" s="20" t="s">
        <v>23</v>
      </c>
      <c r="AG57" s="21">
        <f t="shared" si="17"/>
        <v>25.81813669</v>
      </c>
      <c r="AH57" s="20" t="s">
        <v>23</v>
      </c>
      <c r="AI57" s="21">
        <f t="shared" si="17"/>
        <v>18.56162428</v>
      </c>
      <c r="AJ57" s="20" t="s">
        <v>23</v>
      </c>
      <c r="AK57" s="21">
        <f t="shared" si="17"/>
        <v>10.403048029999999</v>
      </c>
      <c r="AL57" s="20" t="s">
        <v>23</v>
      </c>
      <c r="AM57" s="21">
        <f>AC57+AE57+AG57+AI57+AK57</f>
        <v>102.4487654</v>
      </c>
      <c r="AN57" s="20" t="s">
        <v>23</v>
      </c>
      <c r="AO57" s="42" t="s">
        <v>23</v>
      </c>
    </row>
    <row r="58" spans="1:41" ht="33">
      <c r="A58" s="41" t="s">
        <v>54</v>
      </c>
      <c r="B58" s="46" t="s">
        <v>39</v>
      </c>
      <c r="C58" s="22" t="s">
        <v>119</v>
      </c>
      <c r="D58" s="20" t="s">
        <v>23</v>
      </c>
      <c r="E58" s="20" t="s">
        <v>23</v>
      </c>
      <c r="F58" s="20" t="s">
        <v>23</v>
      </c>
      <c r="G58" s="20" t="s">
        <v>23</v>
      </c>
      <c r="H58" s="21">
        <f aca="true" t="shared" si="18" ref="H58:X58">SUM(H59:H76)</f>
        <v>229.42475900000002</v>
      </c>
      <c r="I58" s="21">
        <f t="shared" si="18"/>
        <v>0</v>
      </c>
      <c r="J58" s="21">
        <f t="shared" si="18"/>
        <v>3.2204081999999996</v>
      </c>
      <c r="K58" s="21">
        <f t="shared" si="18"/>
        <v>102.50667250915254</v>
      </c>
      <c r="L58" s="21">
        <f t="shared" si="18"/>
        <v>3.2974348014</v>
      </c>
      <c r="M58" s="21">
        <f t="shared" si="18"/>
        <v>61.437393336</v>
      </c>
      <c r="N58" s="21">
        <f t="shared" si="18"/>
        <v>37.6608274226</v>
      </c>
      <c r="O58" s="21">
        <f t="shared" si="18"/>
        <v>0.11101694915254262</v>
      </c>
      <c r="P58" s="21">
        <f t="shared" si="18"/>
        <v>0</v>
      </c>
      <c r="Q58" s="21">
        <f t="shared" si="18"/>
        <v>0</v>
      </c>
      <c r="R58" s="21">
        <f t="shared" si="18"/>
        <v>0</v>
      </c>
      <c r="S58" s="21">
        <f t="shared" si="18"/>
        <v>0</v>
      </c>
      <c r="T58" s="21">
        <f t="shared" si="18"/>
        <v>0</v>
      </c>
      <c r="U58" s="20" t="s">
        <v>23</v>
      </c>
      <c r="V58" s="21">
        <f t="shared" si="18"/>
        <v>102.50665555</v>
      </c>
      <c r="W58" s="20" t="s">
        <v>23</v>
      </c>
      <c r="X58" s="21">
        <f t="shared" si="18"/>
        <v>102.44876539</v>
      </c>
      <c r="Y58" s="20" t="s">
        <v>23</v>
      </c>
      <c r="Z58" s="20" t="s">
        <v>23</v>
      </c>
      <c r="AA58" s="20">
        <f>AA60</f>
        <v>1.161</v>
      </c>
      <c r="AB58" s="20" t="s">
        <v>23</v>
      </c>
      <c r="AC58" s="21">
        <f>SUM(AC59:AC76)</f>
        <v>27.775703970000002</v>
      </c>
      <c r="AD58" s="20" t="s">
        <v>23</v>
      </c>
      <c r="AE58" s="21">
        <f aca="true" t="shared" si="19" ref="AE58:AK58">SUM(AE59:AE76)</f>
        <v>19.89025243</v>
      </c>
      <c r="AF58" s="20" t="s">
        <v>23</v>
      </c>
      <c r="AG58" s="21">
        <f t="shared" si="19"/>
        <v>25.81813669</v>
      </c>
      <c r="AH58" s="20" t="s">
        <v>23</v>
      </c>
      <c r="AI58" s="21">
        <f t="shared" si="19"/>
        <v>18.56162428</v>
      </c>
      <c r="AJ58" s="20" t="s">
        <v>23</v>
      </c>
      <c r="AK58" s="21">
        <f t="shared" si="19"/>
        <v>10.403048029999999</v>
      </c>
      <c r="AL58" s="20" t="s">
        <v>23</v>
      </c>
      <c r="AM58" s="21">
        <f>AC58+AE58+AG58+AI58+AK58</f>
        <v>102.4487654</v>
      </c>
      <c r="AN58" s="20" t="s">
        <v>23</v>
      </c>
      <c r="AO58" s="20" t="s">
        <v>23</v>
      </c>
    </row>
    <row r="59" spans="1:43" s="2" customFormat="1" ht="66.75">
      <c r="A59" s="36" t="s">
        <v>54</v>
      </c>
      <c r="B59" s="26" t="s">
        <v>131</v>
      </c>
      <c r="C59" s="39" t="s">
        <v>139</v>
      </c>
      <c r="D59" s="34" t="s">
        <v>129</v>
      </c>
      <c r="E59" s="28">
        <v>2018</v>
      </c>
      <c r="F59" s="28">
        <v>2024</v>
      </c>
      <c r="G59" s="65" t="s">
        <v>23</v>
      </c>
      <c r="H59" s="35">
        <v>1.977929</v>
      </c>
      <c r="I59" s="29" t="s">
        <v>23</v>
      </c>
      <c r="J59" s="29">
        <v>2.27795068</v>
      </c>
      <c r="K59" s="29">
        <v>3.36090053</v>
      </c>
      <c r="L59" s="29">
        <v>0.11763151855000001</v>
      </c>
      <c r="M59" s="29">
        <v>2.0165403179999997</v>
      </c>
      <c r="N59" s="29">
        <v>1.2267286934500001</v>
      </c>
      <c r="O59" s="29">
        <v>0</v>
      </c>
      <c r="P59" s="65" t="s">
        <v>23</v>
      </c>
      <c r="Q59" s="65" t="s">
        <v>23</v>
      </c>
      <c r="R59" s="65" t="s">
        <v>23</v>
      </c>
      <c r="S59" s="65" t="s">
        <v>23</v>
      </c>
      <c r="T59" s="65" t="s">
        <v>23</v>
      </c>
      <c r="U59" s="20" t="s">
        <v>23</v>
      </c>
      <c r="V59" s="35">
        <f>4.033080636/1.2</f>
        <v>3.3609005300000003</v>
      </c>
      <c r="W59" s="20" t="s">
        <v>23</v>
      </c>
      <c r="X59" s="35">
        <f>4.033080636/1.2</f>
        <v>3.3609005300000003</v>
      </c>
      <c r="Y59" s="20" t="s">
        <v>23</v>
      </c>
      <c r="Z59" s="20" t="s">
        <v>23</v>
      </c>
      <c r="AA59" s="20" t="s">
        <v>23</v>
      </c>
      <c r="AB59" s="65" t="s">
        <v>23</v>
      </c>
      <c r="AC59" s="35" t="s">
        <v>23</v>
      </c>
      <c r="AD59" s="65" t="s">
        <v>23</v>
      </c>
      <c r="AE59" s="65" t="s">
        <v>23</v>
      </c>
      <c r="AF59" s="65" t="s">
        <v>23</v>
      </c>
      <c r="AG59" s="65" t="s">
        <v>23</v>
      </c>
      <c r="AH59" s="65" t="s">
        <v>23</v>
      </c>
      <c r="AI59" s="65" t="s">
        <v>23</v>
      </c>
      <c r="AJ59" s="65" t="s">
        <v>23</v>
      </c>
      <c r="AK59" s="35">
        <v>3.36090053</v>
      </c>
      <c r="AL59" s="65" t="s">
        <v>23</v>
      </c>
      <c r="AM59" s="32">
        <f>AK59</f>
        <v>3.36090053</v>
      </c>
      <c r="AN59" s="65" t="s">
        <v>23</v>
      </c>
      <c r="AO59" s="65" t="s">
        <v>23</v>
      </c>
      <c r="AP59" s="17"/>
      <c r="AQ59" s="17"/>
    </row>
    <row r="60" spans="1:43" s="2" customFormat="1" ht="100.5">
      <c r="A60" s="36" t="s">
        <v>54</v>
      </c>
      <c r="B60" s="26" t="s">
        <v>133</v>
      </c>
      <c r="C60" s="39" t="s">
        <v>145</v>
      </c>
      <c r="D60" s="34" t="s">
        <v>129</v>
      </c>
      <c r="E60" s="28">
        <v>2019</v>
      </c>
      <c r="F60" s="43">
        <v>2020</v>
      </c>
      <c r="G60" s="65" t="s">
        <v>23</v>
      </c>
      <c r="H60" s="35" t="s">
        <v>23</v>
      </c>
      <c r="I60" s="29" t="s">
        <v>23</v>
      </c>
      <c r="J60" s="29">
        <v>0.02369581</v>
      </c>
      <c r="K60" s="29">
        <f>1.37/1.18</f>
        <v>1.1610169491525426</v>
      </c>
      <c r="L60" s="29">
        <v>0</v>
      </c>
      <c r="M60" s="29">
        <v>0.63</v>
      </c>
      <c r="N60" s="29">
        <v>0.42</v>
      </c>
      <c r="O60" s="29">
        <f>K60-M60-N60</f>
        <v>0.11101694915254262</v>
      </c>
      <c r="P60" s="65" t="s">
        <v>23</v>
      </c>
      <c r="Q60" s="65" t="s">
        <v>23</v>
      </c>
      <c r="R60" s="65" t="s">
        <v>23</v>
      </c>
      <c r="S60" s="65" t="s">
        <v>23</v>
      </c>
      <c r="T60" s="65" t="s">
        <v>23</v>
      </c>
      <c r="U60" s="20" t="s">
        <v>23</v>
      </c>
      <c r="V60" s="32">
        <v>1.161</v>
      </c>
      <c r="W60" s="20" t="s">
        <v>23</v>
      </c>
      <c r="X60" s="35">
        <f>1.323731808/1.2</f>
        <v>1.1031098400000001</v>
      </c>
      <c r="Y60" s="20" t="s">
        <v>23</v>
      </c>
      <c r="Z60" s="20" t="s">
        <v>23</v>
      </c>
      <c r="AA60" s="27">
        <v>1.161</v>
      </c>
      <c r="AB60" s="65" t="s">
        <v>23</v>
      </c>
      <c r="AC60" s="35">
        <v>1.10310984</v>
      </c>
      <c r="AD60" s="65" t="s">
        <v>23</v>
      </c>
      <c r="AE60" s="65" t="s">
        <v>23</v>
      </c>
      <c r="AF60" s="65" t="s">
        <v>23</v>
      </c>
      <c r="AG60" s="65" t="s">
        <v>23</v>
      </c>
      <c r="AH60" s="65" t="s">
        <v>23</v>
      </c>
      <c r="AI60" s="65" t="s">
        <v>23</v>
      </c>
      <c r="AJ60" s="65" t="s">
        <v>23</v>
      </c>
      <c r="AK60" s="65" t="s">
        <v>23</v>
      </c>
      <c r="AL60" s="65" t="s">
        <v>23</v>
      </c>
      <c r="AM60" s="32">
        <f>AC60</f>
        <v>1.10310984</v>
      </c>
      <c r="AN60" s="65" t="s">
        <v>23</v>
      </c>
      <c r="AO60" s="65" t="s">
        <v>23</v>
      </c>
      <c r="AP60" s="17"/>
      <c r="AQ60" s="17"/>
    </row>
    <row r="61" spans="1:43" s="2" customFormat="1" ht="66.75">
      <c r="A61" s="36" t="s">
        <v>54</v>
      </c>
      <c r="B61" s="26" t="s">
        <v>161</v>
      </c>
      <c r="C61" s="26" t="s">
        <v>162</v>
      </c>
      <c r="D61" s="34" t="s">
        <v>129</v>
      </c>
      <c r="E61" s="28">
        <v>2020</v>
      </c>
      <c r="F61" s="43">
        <v>2020</v>
      </c>
      <c r="G61" s="65" t="s">
        <v>23</v>
      </c>
      <c r="H61" s="35">
        <v>217.05</v>
      </c>
      <c r="I61" s="29" t="s">
        <v>23</v>
      </c>
      <c r="J61" s="29">
        <v>0.059465939999999995</v>
      </c>
      <c r="K61" s="29">
        <v>0.95510591</v>
      </c>
      <c r="L61" s="29">
        <v>0.03342870685</v>
      </c>
      <c r="M61" s="29">
        <v>0.573063546</v>
      </c>
      <c r="N61" s="29">
        <v>0.34861365715000003</v>
      </c>
      <c r="O61" s="29">
        <v>0</v>
      </c>
      <c r="P61" s="65" t="s">
        <v>23</v>
      </c>
      <c r="Q61" s="65" t="s">
        <v>23</v>
      </c>
      <c r="R61" s="65" t="s">
        <v>23</v>
      </c>
      <c r="S61" s="65" t="s">
        <v>23</v>
      </c>
      <c r="T61" s="65" t="s">
        <v>23</v>
      </c>
      <c r="U61" s="20" t="s">
        <v>23</v>
      </c>
      <c r="V61" s="35">
        <f>1.146127092/1.2</f>
        <v>0.95510591</v>
      </c>
      <c r="W61" s="20" t="s">
        <v>23</v>
      </c>
      <c r="X61" s="35">
        <f>1.146127092/1.2</f>
        <v>0.95510591</v>
      </c>
      <c r="Y61" s="20" t="s">
        <v>23</v>
      </c>
      <c r="Z61" s="20" t="s">
        <v>23</v>
      </c>
      <c r="AA61" s="20" t="s">
        <v>23</v>
      </c>
      <c r="AB61" s="65" t="s">
        <v>23</v>
      </c>
      <c r="AC61" s="35">
        <v>0.95510591</v>
      </c>
      <c r="AD61" s="65" t="s">
        <v>23</v>
      </c>
      <c r="AE61" s="65" t="s">
        <v>23</v>
      </c>
      <c r="AF61" s="65" t="s">
        <v>23</v>
      </c>
      <c r="AG61" s="65" t="s">
        <v>23</v>
      </c>
      <c r="AH61" s="65" t="s">
        <v>23</v>
      </c>
      <c r="AI61" s="65" t="s">
        <v>23</v>
      </c>
      <c r="AJ61" s="65" t="s">
        <v>23</v>
      </c>
      <c r="AK61" s="65" t="s">
        <v>23</v>
      </c>
      <c r="AL61" s="65" t="s">
        <v>23</v>
      </c>
      <c r="AM61" s="32">
        <f>AC61</f>
        <v>0.95510591</v>
      </c>
      <c r="AN61" s="65" t="s">
        <v>23</v>
      </c>
      <c r="AO61" s="65" t="s">
        <v>23</v>
      </c>
      <c r="AP61" s="17"/>
      <c r="AQ61" s="17"/>
    </row>
    <row r="62" spans="1:43" s="2" customFormat="1" ht="84">
      <c r="A62" s="36" t="s">
        <v>54</v>
      </c>
      <c r="B62" s="26" t="s">
        <v>163</v>
      </c>
      <c r="C62" s="26" t="s">
        <v>164</v>
      </c>
      <c r="D62" s="34" t="s">
        <v>129</v>
      </c>
      <c r="E62" s="28">
        <v>2021</v>
      </c>
      <c r="F62" s="28">
        <v>2022</v>
      </c>
      <c r="G62" s="65" t="s">
        <v>23</v>
      </c>
      <c r="H62" s="29" t="s">
        <v>23</v>
      </c>
      <c r="I62" s="29" t="s">
        <v>23</v>
      </c>
      <c r="J62" s="29" t="s">
        <v>23</v>
      </c>
      <c r="K62" s="29">
        <v>4.88068089</v>
      </c>
      <c r="L62" s="29">
        <v>0.02743072</v>
      </c>
      <c r="M62" s="29">
        <v>2.928408534</v>
      </c>
      <c r="N62" s="29">
        <v>1.924841636</v>
      </c>
      <c r="O62" s="29">
        <v>0</v>
      </c>
      <c r="P62" s="65" t="s">
        <v>23</v>
      </c>
      <c r="Q62" s="65" t="s">
        <v>23</v>
      </c>
      <c r="R62" s="65" t="s">
        <v>23</v>
      </c>
      <c r="S62" s="65" t="s">
        <v>23</v>
      </c>
      <c r="T62" s="65" t="s">
        <v>23</v>
      </c>
      <c r="U62" s="20" t="s">
        <v>23</v>
      </c>
      <c r="V62" s="32">
        <f>5.856817068/1.2</f>
        <v>4.88068089</v>
      </c>
      <c r="W62" s="20" t="s">
        <v>23</v>
      </c>
      <c r="X62" s="32">
        <f>5.856817068/1.2</f>
        <v>4.88068089</v>
      </c>
      <c r="Y62" s="20" t="s">
        <v>23</v>
      </c>
      <c r="Z62" s="20" t="s">
        <v>23</v>
      </c>
      <c r="AA62" s="20" t="s">
        <v>23</v>
      </c>
      <c r="AB62" s="65" t="s">
        <v>23</v>
      </c>
      <c r="AC62" s="35" t="s">
        <v>23</v>
      </c>
      <c r="AD62" s="65" t="s">
        <v>23</v>
      </c>
      <c r="AE62" s="35">
        <v>0.02743072</v>
      </c>
      <c r="AF62" s="65" t="s">
        <v>23</v>
      </c>
      <c r="AG62" s="35">
        <v>4.85325017</v>
      </c>
      <c r="AH62" s="65" t="s">
        <v>23</v>
      </c>
      <c r="AI62" s="65" t="s">
        <v>23</v>
      </c>
      <c r="AJ62" s="65" t="s">
        <v>23</v>
      </c>
      <c r="AK62" s="65" t="s">
        <v>23</v>
      </c>
      <c r="AL62" s="65" t="s">
        <v>23</v>
      </c>
      <c r="AM62" s="32">
        <f>AE62+AG62</f>
        <v>4.88068089</v>
      </c>
      <c r="AN62" s="65" t="s">
        <v>23</v>
      </c>
      <c r="AO62" s="65" t="s">
        <v>23</v>
      </c>
      <c r="AP62" s="17"/>
      <c r="AQ62" s="17"/>
    </row>
    <row r="63" spans="1:43" s="2" customFormat="1" ht="66.75">
      <c r="A63" s="36" t="s">
        <v>54</v>
      </c>
      <c r="B63" s="26" t="s">
        <v>165</v>
      </c>
      <c r="C63" s="33" t="s">
        <v>166</v>
      </c>
      <c r="D63" s="62" t="s">
        <v>129</v>
      </c>
      <c r="E63" s="63">
        <v>2020</v>
      </c>
      <c r="F63" s="63">
        <v>2020</v>
      </c>
      <c r="G63" s="65" t="s">
        <v>23</v>
      </c>
      <c r="H63" s="35">
        <v>0.3561</v>
      </c>
      <c r="I63" s="29" t="s">
        <v>23</v>
      </c>
      <c r="J63" s="29" t="s">
        <v>23</v>
      </c>
      <c r="K63" s="29">
        <v>1.95097851</v>
      </c>
      <c r="L63" s="29">
        <v>0.06828424785000001</v>
      </c>
      <c r="M63" s="29">
        <v>1.170587106</v>
      </c>
      <c r="N63" s="29">
        <v>0.7121071561500001</v>
      </c>
      <c r="O63" s="29">
        <v>0</v>
      </c>
      <c r="P63" s="65" t="s">
        <v>23</v>
      </c>
      <c r="Q63" s="65" t="s">
        <v>23</v>
      </c>
      <c r="R63" s="65" t="s">
        <v>23</v>
      </c>
      <c r="S63" s="65" t="s">
        <v>23</v>
      </c>
      <c r="T63" s="65" t="s">
        <v>23</v>
      </c>
      <c r="U63" s="20" t="s">
        <v>23</v>
      </c>
      <c r="V63" s="32">
        <f>2.341174212/1.2</f>
        <v>1.9509785099999999</v>
      </c>
      <c r="W63" s="20" t="s">
        <v>23</v>
      </c>
      <c r="X63" s="32">
        <f>2.341174212/1.2</f>
        <v>1.9509785099999999</v>
      </c>
      <c r="Y63" s="20" t="s">
        <v>23</v>
      </c>
      <c r="Z63" s="20" t="s">
        <v>23</v>
      </c>
      <c r="AA63" s="20" t="s">
        <v>23</v>
      </c>
      <c r="AB63" s="65" t="s">
        <v>23</v>
      </c>
      <c r="AC63" s="35">
        <v>1.95097851</v>
      </c>
      <c r="AD63" s="65" t="s">
        <v>23</v>
      </c>
      <c r="AE63" s="65" t="s">
        <v>23</v>
      </c>
      <c r="AF63" s="65" t="s">
        <v>23</v>
      </c>
      <c r="AG63" s="65" t="s">
        <v>23</v>
      </c>
      <c r="AH63" s="65" t="s">
        <v>23</v>
      </c>
      <c r="AI63" s="65" t="s">
        <v>23</v>
      </c>
      <c r="AJ63" s="65" t="s">
        <v>23</v>
      </c>
      <c r="AK63" s="65" t="s">
        <v>23</v>
      </c>
      <c r="AL63" s="65" t="s">
        <v>23</v>
      </c>
      <c r="AM63" s="32">
        <f>AC63</f>
        <v>1.95097851</v>
      </c>
      <c r="AN63" s="65" t="s">
        <v>23</v>
      </c>
      <c r="AO63" s="65" t="s">
        <v>23</v>
      </c>
      <c r="AP63" s="17"/>
      <c r="AQ63" s="17"/>
    </row>
    <row r="64" spans="1:43" s="2" customFormat="1" ht="100.5">
      <c r="A64" s="36" t="s">
        <v>54</v>
      </c>
      <c r="B64" s="26" t="s">
        <v>167</v>
      </c>
      <c r="C64" s="45" t="s">
        <v>168</v>
      </c>
      <c r="D64" s="34" t="s">
        <v>129</v>
      </c>
      <c r="E64" s="28">
        <v>2021</v>
      </c>
      <c r="F64" s="28">
        <v>2022</v>
      </c>
      <c r="G64" s="65" t="s">
        <v>23</v>
      </c>
      <c r="H64" s="29" t="s">
        <v>23</v>
      </c>
      <c r="I64" s="29" t="s">
        <v>23</v>
      </c>
      <c r="J64" s="29" t="s">
        <v>23</v>
      </c>
      <c r="K64" s="29">
        <v>0.73371894</v>
      </c>
      <c r="L64" s="29">
        <v>0.0573157</v>
      </c>
      <c r="M64" s="29">
        <v>0.440231364</v>
      </c>
      <c r="N64" s="29">
        <v>0.23617187600000006</v>
      </c>
      <c r="O64" s="29">
        <v>0</v>
      </c>
      <c r="P64" s="65" t="s">
        <v>23</v>
      </c>
      <c r="Q64" s="65" t="s">
        <v>23</v>
      </c>
      <c r="R64" s="65" t="s">
        <v>23</v>
      </c>
      <c r="S64" s="65" t="s">
        <v>23</v>
      </c>
      <c r="T64" s="65" t="s">
        <v>23</v>
      </c>
      <c r="U64" s="20" t="s">
        <v>23</v>
      </c>
      <c r="V64" s="35">
        <f>0.880462716/1.2</f>
        <v>0.7337189300000001</v>
      </c>
      <c r="W64" s="20" t="s">
        <v>23</v>
      </c>
      <c r="X64" s="35">
        <f>0.880462716/1.2</f>
        <v>0.7337189300000001</v>
      </c>
      <c r="Y64" s="20" t="s">
        <v>23</v>
      </c>
      <c r="Z64" s="20" t="s">
        <v>23</v>
      </c>
      <c r="AA64" s="20" t="s">
        <v>23</v>
      </c>
      <c r="AB64" s="65" t="s">
        <v>23</v>
      </c>
      <c r="AC64" s="35" t="s">
        <v>23</v>
      </c>
      <c r="AD64" s="65" t="s">
        <v>23</v>
      </c>
      <c r="AE64" s="35">
        <v>0.00573157</v>
      </c>
      <c r="AF64" s="65" t="s">
        <v>23</v>
      </c>
      <c r="AG64" s="35">
        <v>0.72798737</v>
      </c>
      <c r="AH64" s="65" t="s">
        <v>23</v>
      </c>
      <c r="AI64" s="65" t="s">
        <v>23</v>
      </c>
      <c r="AJ64" s="65" t="s">
        <v>23</v>
      </c>
      <c r="AK64" s="65" t="s">
        <v>23</v>
      </c>
      <c r="AL64" s="65" t="s">
        <v>23</v>
      </c>
      <c r="AM64" s="32">
        <f>AE64+AG64</f>
        <v>0.73371894</v>
      </c>
      <c r="AN64" s="65" t="s">
        <v>23</v>
      </c>
      <c r="AO64" s="65" t="s">
        <v>23</v>
      </c>
      <c r="AP64" s="17"/>
      <c r="AQ64" s="17"/>
    </row>
    <row r="65" spans="1:43" s="2" customFormat="1" ht="100.5">
      <c r="A65" s="36" t="s">
        <v>54</v>
      </c>
      <c r="B65" s="47" t="s">
        <v>169</v>
      </c>
      <c r="C65" s="44" t="s">
        <v>170</v>
      </c>
      <c r="D65" s="34" t="s">
        <v>129</v>
      </c>
      <c r="E65" s="28">
        <v>2021</v>
      </c>
      <c r="F65" s="28">
        <v>2022</v>
      </c>
      <c r="G65" s="65" t="s">
        <v>23</v>
      </c>
      <c r="H65" s="29" t="s">
        <v>23</v>
      </c>
      <c r="I65" s="29" t="s">
        <v>23</v>
      </c>
      <c r="J65" s="29" t="s">
        <v>23</v>
      </c>
      <c r="K65" s="29">
        <v>3.27215602</v>
      </c>
      <c r="L65" s="29">
        <v>0.02483681</v>
      </c>
      <c r="M65" s="29">
        <v>1.963293612</v>
      </c>
      <c r="N65" s="29">
        <v>1.2840255980000002</v>
      </c>
      <c r="O65" s="29">
        <v>0</v>
      </c>
      <c r="P65" s="65" t="s">
        <v>23</v>
      </c>
      <c r="Q65" s="65" t="s">
        <v>23</v>
      </c>
      <c r="R65" s="65" t="s">
        <v>23</v>
      </c>
      <c r="S65" s="65" t="s">
        <v>23</v>
      </c>
      <c r="T65" s="65" t="s">
        <v>23</v>
      </c>
      <c r="U65" s="20" t="s">
        <v>23</v>
      </c>
      <c r="V65" s="35">
        <f>3.926587224/1.2</f>
        <v>3.27215602</v>
      </c>
      <c r="W65" s="20" t="s">
        <v>23</v>
      </c>
      <c r="X65" s="35">
        <f>3.926587224/1.2</f>
        <v>3.27215602</v>
      </c>
      <c r="Y65" s="20" t="s">
        <v>23</v>
      </c>
      <c r="Z65" s="20" t="s">
        <v>23</v>
      </c>
      <c r="AA65" s="20" t="s">
        <v>23</v>
      </c>
      <c r="AB65" s="65" t="s">
        <v>23</v>
      </c>
      <c r="AC65" s="35" t="s">
        <v>23</v>
      </c>
      <c r="AD65" s="65" t="s">
        <v>23</v>
      </c>
      <c r="AE65" s="35">
        <v>0.02483681</v>
      </c>
      <c r="AF65" s="65" t="s">
        <v>23</v>
      </c>
      <c r="AG65" s="35">
        <v>3.24731921</v>
      </c>
      <c r="AH65" s="65" t="s">
        <v>23</v>
      </c>
      <c r="AI65" s="65" t="s">
        <v>23</v>
      </c>
      <c r="AJ65" s="65" t="s">
        <v>23</v>
      </c>
      <c r="AK65" s="65" t="s">
        <v>23</v>
      </c>
      <c r="AL65" s="65" t="s">
        <v>23</v>
      </c>
      <c r="AM65" s="32">
        <f>AG65+AE65</f>
        <v>3.27215602</v>
      </c>
      <c r="AN65" s="65" t="s">
        <v>23</v>
      </c>
      <c r="AO65" s="65" t="s">
        <v>23</v>
      </c>
      <c r="AP65" s="17"/>
      <c r="AQ65" s="17"/>
    </row>
    <row r="66" spans="1:43" s="2" customFormat="1" ht="84">
      <c r="A66" s="36" t="s">
        <v>54</v>
      </c>
      <c r="B66" s="47" t="s">
        <v>171</v>
      </c>
      <c r="C66" s="26" t="s">
        <v>123</v>
      </c>
      <c r="D66" s="34" t="s">
        <v>129</v>
      </c>
      <c r="E66" s="48">
        <v>2017</v>
      </c>
      <c r="F66" s="28">
        <v>2020</v>
      </c>
      <c r="G66" s="65" t="s">
        <v>23</v>
      </c>
      <c r="H66" s="35">
        <v>0.53836</v>
      </c>
      <c r="I66" s="29" t="s">
        <v>23</v>
      </c>
      <c r="J66" s="29">
        <v>0.0672071</v>
      </c>
      <c r="K66" s="29">
        <v>2.94703636</v>
      </c>
      <c r="L66" s="29">
        <v>0.1031462726</v>
      </c>
      <c r="M66" s="29">
        <v>1.7682218159999998</v>
      </c>
      <c r="N66" s="29">
        <v>1.0756682713999999</v>
      </c>
      <c r="O66" s="29">
        <v>0</v>
      </c>
      <c r="P66" s="65" t="s">
        <v>23</v>
      </c>
      <c r="Q66" s="65" t="s">
        <v>23</v>
      </c>
      <c r="R66" s="65" t="s">
        <v>23</v>
      </c>
      <c r="S66" s="65" t="s">
        <v>23</v>
      </c>
      <c r="T66" s="65" t="s">
        <v>23</v>
      </c>
      <c r="U66" s="20" t="s">
        <v>23</v>
      </c>
      <c r="V66" s="35">
        <f>3.536443632/1.2</f>
        <v>2.9470363600000002</v>
      </c>
      <c r="W66" s="20" t="s">
        <v>23</v>
      </c>
      <c r="X66" s="35">
        <f>3.536443632/1.2</f>
        <v>2.9470363600000002</v>
      </c>
      <c r="Y66" s="20" t="s">
        <v>23</v>
      </c>
      <c r="Z66" s="20" t="s">
        <v>23</v>
      </c>
      <c r="AA66" s="20" t="s">
        <v>23</v>
      </c>
      <c r="AB66" s="65" t="s">
        <v>23</v>
      </c>
      <c r="AC66" s="35">
        <v>2.94703636</v>
      </c>
      <c r="AD66" s="65" t="s">
        <v>23</v>
      </c>
      <c r="AE66" s="65" t="s">
        <v>23</v>
      </c>
      <c r="AF66" s="65" t="s">
        <v>23</v>
      </c>
      <c r="AG66" s="65" t="s">
        <v>23</v>
      </c>
      <c r="AH66" s="65" t="s">
        <v>23</v>
      </c>
      <c r="AI66" s="65" t="s">
        <v>23</v>
      </c>
      <c r="AJ66" s="65" t="s">
        <v>23</v>
      </c>
      <c r="AK66" s="65" t="s">
        <v>23</v>
      </c>
      <c r="AL66" s="65" t="s">
        <v>23</v>
      </c>
      <c r="AM66" s="32">
        <f>AC66</f>
        <v>2.94703636</v>
      </c>
      <c r="AN66" s="65" t="s">
        <v>23</v>
      </c>
      <c r="AO66" s="65" t="s">
        <v>23</v>
      </c>
      <c r="AP66" s="17"/>
      <c r="AQ66" s="17"/>
    </row>
    <row r="67" spans="1:43" s="2" customFormat="1" ht="66.75">
      <c r="A67" s="36" t="s">
        <v>54</v>
      </c>
      <c r="B67" s="26" t="s">
        <v>172</v>
      </c>
      <c r="C67" s="45" t="s">
        <v>173</v>
      </c>
      <c r="D67" s="34" t="s">
        <v>129</v>
      </c>
      <c r="E67" s="28">
        <v>2022</v>
      </c>
      <c r="F67" s="28">
        <v>2023</v>
      </c>
      <c r="G67" s="65" t="s">
        <v>23</v>
      </c>
      <c r="H67" s="29" t="s">
        <v>23</v>
      </c>
      <c r="I67" s="29" t="s">
        <v>23</v>
      </c>
      <c r="J67" s="29" t="s">
        <v>23</v>
      </c>
      <c r="K67" s="29">
        <v>3.33296395</v>
      </c>
      <c r="L67" s="29">
        <v>0.02307609</v>
      </c>
      <c r="M67" s="29">
        <v>1.9997783699999998</v>
      </c>
      <c r="N67" s="29">
        <v>1.31010949</v>
      </c>
      <c r="O67" s="29">
        <v>0</v>
      </c>
      <c r="P67" s="65" t="s">
        <v>23</v>
      </c>
      <c r="Q67" s="65" t="s">
        <v>23</v>
      </c>
      <c r="R67" s="65" t="s">
        <v>23</v>
      </c>
      <c r="S67" s="65" t="s">
        <v>23</v>
      </c>
      <c r="T67" s="65" t="s">
        <v>23</v>
      </c>
      <c r="U67" s="20" t="s">
        <v>23</v>
      </c>
      <c r="V67" s="35">
        <f>3.99955674/1.2</f>
        <v>3.3329639500000003</v>
      </c>
      <c r="W67" s="20" t="s">
        <v>23</v>
      </c>
      <c r="X67" s="35">
        <f>3.99955674/1.2</f>
        <v>3.3329639500000003</v>
      </c>
      <c r="Y67" s="20" t="s">
        <v>23</v>
      </c>
      <c r="Z67" s="20" t="s">
        <v>23</v>
      </c>
      <c r="AA67" s="20" t="s">
        <v>23</v>
      </c>
      <c r="AB67" s="65" t="s">
        <v>23</v>
      </c>
      <c r="AC67" s="35" t="s">
        <v>23</v>
      </c>
      <c r="AD67" s="65" t="s">
        <v>23</v>
      </c>
      <c r="AE67" s="65" t="s">
        <v>23</v>
      </c>
      <c r="AF67" s="65" t="s">
        <v>23</v>
      </c>
      <c r="AG67" s="35">
        <v>0.02307609</v>
      </c>
      <c r="AH67" s="65" t="s">
        <v>23</v>
      </c>
      <c r="AI67" s="35">
        <v>3.30988786</v>
      </c>
      <c r="AJ67" s="65" t="s">
        <v>23</v>
      </c>
      <c r="AK67" s="65" t="s">
        <v>23</v>
      </c>
      <c r="AL67" s="65" t="s">
        <v>23</v>
      </c>
      <c r="AM67" s="32">
        <f>AI67+AG67</f>
        <v>3.33296395</v>
      </c>
      <c r="AN67" s="65" t="s">
        <v>23</v>
      </c>
      <c r="AO67" s="65" t="s">
        <v>23</v>
      </c>
      <c r="AP67" s="17"/>
      <c r="AQ67" s="17"/>
    </row>
    <row r="68" spans="1:43" s="2" customFormat="1" ht="66.75">
      <c r="A68" s="36" t="s">
        <v>54</v>
      </c>
      <c r="B68" s="26" t="s">
        <v>174</v>
      </c>
      <c r="C68" s="45" t="s">
        <v>175</v>
      </c>
      <c r="D68" s="34" t="s">
        <v>129</v>
      </c>
      <c r="E68" s="28">
        <v>2020</v>
      </c>
      <c r="F68" s="28">
        <v>2020</v>
      </c>
      <c r="G68" s="65" t="s">
        <v>23</v>
      </c>
      <c r="H68" s="35">
        <v>1.07628</v>
      </c>
      <c r="I68" s="29" t="s">
        <v>23</v>
      </c>
      <c r="J68" s="29">
        <v>0.165474</v>
      </c>
      <c r="K68" s="29">
        <v>9.62918949</v>
      </c>
      <c r="L68" s="29">
        <v>0.33702163215000003</v>
      </c>
      <c r="M68" s="29">
        <v>5.777513694</v>
      </c>
      <c r="N68" s="29">
        <v>3.5146541638500004</v>
      </c>
      <c r="O68" s="29">
        <v>0</v>
      </c>
      <c r="P68" s="65" t="s">
        <v>23</v>
      </c>
      <c r="Q68" s="65" t="s">
        <v>23</v>
      </c>
      <c r="R68" s="65" t="s">
        <v>23</v>
      </c>
      <c r="S68" s="65" t="s">
        <v>23</v>
      </c>
      <c r="T68" s="65" t="s">
        <v>23</v>
      </c>
      <c r="U68" s="20" t="s">
        <v>23</v>
      </c>
      <c r="V68" s="35">
        <f>11.555027388/1.2</f>
        <v>9.62918949</v>
      </c>
      <c r="W68" s="20" t="s">
        <v>23</v>
      </c>
      <c r="X68" s="35">
        <f>11.555027388/1.2</f>
        <v>9.62918949</v>
      </c>
      <c r="Y68" s="20" t="s">
        <v>23</v>
      </c>
      <c r="Z68" s="20" t="s">
        <v>23</v>
      </c>
      <c r="AA68" s="20" t="s">
        <v>23</v>
      </c>
      <c r="AB68" s="65" t="s">
        <v>23</v>
      </c>
      <c r="AC68" s="35">
        <v>9.62918949</v>
      </c>
      <c r="AD68" s="65" t="s">
        <v>23</v>
      </c>
      <c r="AE68" s="65" t="s">
        <v>23</v>
      </c>
      <c r="AF68" s="65" t="s">
        <v>23</v>
      </c>
      <c r="AG68" s="65" t="s">
        <v>23</v>
      </c>
      <c r="AH68" s="65" t="s">
        <v>23</v>
      </c>
      <c r="AI68" s="65" t="s">
        <v>23</v>
      </c>
      <c r="AJ68" s="65" t="s">
        <v>23</v>
      </c>
      <c r="AK68" s="65" t="s">
        <v>23</v>
      </c>
      <c r="AL68" s="65" t="s">
        <v>23</v>
      </c>
      <c r="AM68" s="32">
        <f>AC68</f>
        <v>9.62918949</v>
      </c>
      <c r="AN68" s="65" t="s">
        <v>23</v>
      </c>
      <c r="AO68" s="65" t="s">
        <v>23</v>
      </c>
      <c r="AP68" s="17"/>
      <c r="AQ68" s="17"/>
    </row>
    <row r="69" spans="1:43" s="2" customFormat="1" ht="100.5">
      <c r="A69" s="36" t="s">
        <v>54</v>
      </c>
      <c r="B69" s="26" t="s">
        <v>176</v>
      </c>
      <c r="C69" s="45" t="s">
        <v>140</v>
      </c>
      <c r="D69" s="34" t="s">
        <v>129</v>
      </c>
      <c r="E69" s="48">
        <v>2016</v>
      </c>
      <c r="F69" s="43">
        <v>2024</v>
      </c>
      <c r="G69" s="65" t="s">
        <v>23</v>
      </c>
      <c r="H69" s="35">
        <v>1.9</v>
      </c>
      <c r="I69" s="29" t="s">
        <v>23</v>
      </c>
      <c r="J69" s="29">
        <v>0.183623</v>
      </c>
      <c r="K69" s="29">
        <v>7.0421475</v>
      </c>
      <c r="L69" s="29">
        <v>0.2464751625</v>
      </c>
      <c r="M69" s="29">
        <v>4.2252885</v>
      </c>
      <c r="N69" s="29">
        <v>2.5703838374999997</v>
      </c>
      <c r="O69" s="29">
        <v>0</v>
      </c>
      <c r="P69" s="65" t="s">
        <v>23</v>
      </c>
      <c r="Q69" s="65" t="s">
        <v>23</v>
      </c>
      <c r="R69" s="65" t="s">
        <v>23</v>
      </c>
      <c r="S69" s="65" t="s">
        <v>23</v>
      </c>
      <c r="T69" s="65" t="s">
        <v>23</v>
      </c>
      <c r="U69" s="20" t="s">
        <v>23</v>
      </c>
      <c r="V69" s="35">
        <f>8.450577/1.2</f>
        <v>7.0421475</v>
      </c>
      <c r="W69" s="20" t="s">
        <v>23</v>
      </c>
      <c r="X69" s="35">
        <f>8.450577/1.2</f>
        <v>7.0421475</v>
      </c>
      <c r="Y69" s="20" t="s">
        <v>23</v>
      </c>
      <c r="Z69" s="20" t="s">
        <v>23</v>
      </c>
      <c r="AA69" s="20" t="s">
        <v>23</v>
      </c>
      <c r="AB69" s="65" t="s">
        <v>23</v>
      </c>
      <c r="AC69" s="35" t="s">
        <v>23</v>
      </c>
      <c r="AD69" s="65" t="s">
        <v>23</v>
      </c>
      <c r="AE69" s="65" t="s">
        <v>23</v>
      </c>
      <c r="AF69" s="65" t="s">
        <v>23</v>
      </c>
      <c r="AG69" s="65" t="s">
        <v>23</v>
      </c>
      <c r="AH69" s="65" t="s">
        <v>23</v>
      </c>
      <c r="AI69" s="65" t="s">
        <v>23</v>
      </c>
      <c r="AJ69" s="65" t="s">
        <v>23</v>
      </c>
      <c r="AK69" s="35">
        <v>7.0421475</v>
      </c>
      <c r="AL69" s="65" t="s">
        <v>23</v>
      </c>
      <c r="AM69" s="32">
        <f>AK69</f>
        <v>7.0421475</v>
      </c>
      <c r="AN69" s="65" t="s">
        <v>23</v>
      </c>
      <c r="AO69" s="65" t="s">
        <v>23</v>
      </c>
      <c r="AP69" s="17"/>
      <c r="AQ69" s="17"/>
    </row>
    <row r="70" spans="1:43" s="2" customFormat="1" ht="100.5">
      <c r="A70" s="36" t="s">
        <v>54</v>
      </c>
      <c r="B70" s="26" t="s">
        <v>177</v>
      </c>
      <c r="C70" s="26" t="s">
        <v>178</v>
      </c>
      <c r="D70" s="34" t="s">
        <v>129</v>
      </c>
      <c r="E70" s="48">
        <v>2021</v>
      </c>
      <c r="F70" s="43">
        <v>2022</v>
      </c>
      <c r="G70" s="65" t="s">
        <v>23</v>
      </c>
      <c r="H70" s="35">
        <f>1.62425+2.49323</f>
        <v>4.1174800000000005</v>
      </c>
      <c r="I70" s="29" t="s">
        <v>23</v>
      </c>
      <c r="J70" s="29" t="s">
        <v>23</v>
      </c>
      <c r="K70" s="29">
        <v>30.02317385</v>
      </c>
      <c r="L70" s="29">
        <v>1.05081108475</v>
      </c>
      <c r="M70" s="29">
        <v>18.013904309999997</v>
      </c>
      <c r="N70" s="29">
        <v>10.958458455250003</v>
      </c>
      <c r="O70" s="29">
        <v>0</v>
      </c>
      <c r="P70" s="65" t="s">
        <v>23</v>
      </c>
      <c r="Q70" s="65" t="s">
        <v>23</v>
      </c>
      <c r="R70" s="65" t="s">
        <v>23</v>
      </c>
      <c r="S70" s="65" t="s">
        <v>23</v>
      </c>
      <c r="T70" s="65" t="s">
        <v>23</v>
      </c>
      <c r="U70" s="20" t="s">
        <v>23</v>
      </c>
      <c r="V70" s="35">
        <f>36.02780862/1.2</f>
        <v>30.023173850000003</v>
      </c>
      <c r="W70" s="20" t="s">
        <v>23</v>
      </c>
      <c r="X70" s="35">
        <f>36.02780862/1.2</f>
        <v>30.023173850000003</v>
      </c>
      <c r="Y70" s="20" t="s">
        <v>23</v>
      </c>
      <c r="Z70" s="20" t="s">
        <v>23</v>
      </c>
      <c r="AA70" s="20" t="s">
        <v>23</v>
      </c>
      <c r="AB70" s="65" t="s">
        <v>23</v>
      </c>
      <c r="AC70" s="35" t="s">
        <v>23</v>
      </c>
      <c r="AD70" s="65" t="s">
        <v>23</v>
      </c>
      <c r="AE70" s="35">
        <f>8.56667+4.49</f>
        <v>13.05667</v>
      </c>
      <c r="AF70" s="65" t="s">
        <v>23</v>
      </c>
      <c r="AG70" s="35">
        <v>16.96650385</v>
      </c>
      <c r="AH70" s="65" t="s">
        <v>23</v>
      </c>
      <c r="AI70" s="65" t="s">
        <v>23</v>
      </c>
      <c r="AJ70" s="65" t="s">
        <v>23</v>
      </c>
      <c r="AK70" s="65" t="s">
        <v>23</v>
      </c>
      <c r="AL70" s="65" t="s">
        <v>23</v>
      </c>
      <c r="AM70" s="32">
        <f>AG70+AE70</f>
        <v>30.02317385</v>
      </c>
      <c r="AN70" s="65" t="s">
        <v>23</v>
      </c>
      <c r="AO70" s="65" t="s">
        <v>23</v>
      </c>
      <c r="AP70" s="17"/>
      <c r="AQ70" s="17"/>
    </row>
    <row r="71" spans="1:43" s="2" customFormat="1" ht="100.5">
      <c r="A71" s="36" t="s">
        <v>54</v>
      </c>
      <c r="B71" s="26" t="s">
        <v>179</v>
      </c>
      <c r="C71" s="26" t="s">
        <v>180</v>
      </c>
      <c r="D71" s="34" t="s">
        <v>129</v>
      </c>
      <c r="E71" s="48">
        <v>2023</v>
      </c>
      <c r="F71" s="43">
        <v>2023</v>
      </c>
      <c r="G71" s="65" t="s">
        <v>23</v>
      </c>
      <c r="H71" s="35">
        <f>0.25726</f>
        <v>0.25726</v>
      </c>
      <c r="I71" s="29" t="s">
        <v>23</v>
      </c>
      <c r="J71" s="29" t="s">
        <v>23</v>
      </c>
      <c r="K71" s="29">
        <v>15.25173642</v>
      </c>
      <c r="L71" s="29">
        <v>0.5338107747</v>
      </c>
      <c r="M71" s="29">
        <v>9.151041852</v>
      </c>
      <c r="N71" s="29">
        <v>5.566883793299999</v>
      </c>
      <c r="O71" s="29">
        <v>0</v>
      </c>
      <c r="P71" s="65" t="s">
        <v>23</v>
      </c>
      <c r="Q71" s="65" t="s">
        <v>23</v>
      </c>
      <c r="R71" s="65" t="s">
        <v>23</v>
      </c>
      <c r="S71" s="65" t="s">
        <v>23</v>
      </c>
      <c r="T71" s="65" t="s">
        <v>23</v>
      </c>
      <c r="U71" s="20" t="s">
        <v>23</v>
      </c>
      <c r="V71" s="35">
        <f>18.302083704/1.2</f>
        <v>15.251736420000002</v>
      </c>
      <c r="W71" s="20" t="s">
        <v>23</v>
      </c>
      <c r="X71" s="35">
        <f>18.302083704/1.2</f>
        <v>15.251736420000002</v>
      </c>
      <c r="Y71" s="20" t="s">
        <v>23</v>
      </c>
      <c r="Z71" s="20" t="s">
        <v>23</v>
      </c>
      <c r="AA71" s="20" t="s">
        <v>23</v>
      </c>
      <c r="AB71" s="65" t="s">
        <v>23</v>
      </c>
      <c r="AC71" s="35" t="s">
        <v>23</v>
      </c>
      <c r="AD71" s="65" t="s">
        <v>23</v>
      </c>
      <c r="AE71" s="65" t="s">
        <v>23</v>
      </c>
      <c r="AF71" s="65" t="s">
        <v>23</v>
      </c>
      <c r="AG71" s="65" t="s">
        <v>23</v>
      </c>
      <c r="AH71" s="65" t="s">
        <v>23</v>
      </c>
      <c r="AI71" s="35">
        <f>10.76173642+4.49</f>
        <v>15.25173642</v>
      </c>
      <c r="AJ71" s="65" t="s">
        <v>23</v>
      </c>
      <c r="AK71" s="65" t="s">
        <v>23</v>
      </c>
      <c r="AL71" s="65" t="s">
        <v>23</v>
      </c>
      <c r="AM71" s="32">
        <f>AI71</f>
        <v>15.25173642</v>
      </c>
      <c r="AN71" s="65" t="s">
        <v>23</v>
      </c>
      <c r="AO71" s="65" t="s">
        <v>23</v>
      </c>
      <c r="AP71" s="17"/>
      <c r="AQ71" s="17"/>
    </row>
    <row r="72" spans="1:43" s="2" customFormat="1" ht="84" customHeight="1">
      <c r="A72" s="36" t="s">
        <v>54</v>
      </c>
      <c r="B72" s="26" t="s">
        <v>181</v>
      </c>
      <c r="C72" s="26" t="s">
        <v>182</v>
      </c>
      <c r="D72" s="34" t="s">
        <v>129</v>
      </c>
      <c r="E72" s="48">
        <v>2020</v>
      </c>
      <c r="F72" s="43">
        <v>2020</v>
      </c>
      <c r="G72" s="65" t="s">
        <v>23</v>
      </c>
      <c r="H72" s="35" t="s">
        <v>23</v>
      </c>
      <c r="I72" s="29" t="s">
        <v>23</v>
      </c>
      <c r="J72" s="29" t="s">
        <v>23</v>
      </c>
      <c r="K72" s="29">
        <v>0.46602910999999997</v>
      </c>
      <c r="L72" s="29">
        <v>0.03569711</v>
      </c>
      <c r="M72" s="29">
        <v>0.279617466</v>
      </c>
      <c r="N72" s="29">
        <v>0.150714534</v>
      </c>
      <c r="O72" s="29">
        <v>0</v>
      </c>
      <c r="P72" s="65" t="s">
        <v>23</v>
      </c>
      <c r="Q72" s="65" t="s">
        <v>23</v>
      </c>
      <c r="R72" s="65" t="s">
        <v>23</v>
      </c>
      <c r="S72" s="65" t="s">
        <v>23</v>
      </c>
      <c r="T72" s="65" t="s">
        <v>23</v>
      </c>
      <c r="U72" s="20" t="s">
        <v>23</v>
      </c>
      <c r="V72" s="35">
        <f>0.559234932/1.2</f>
        <v>0.46602910999999997</v>
      </c>
      <c r="W72" s="20" t="s">
        <v>23</v>
      </c>
      <c r="X72" s="35">
        <f>0.559234932/1.2</f>
        <v>0.46602910999999997</v>
      </c>
      <c r="Y72" s="20" t="s">
        <v>23</v>
      </c>
      <c r="Z72" s="20" t="s">
        <v>23</v>
      </c>
      <c r="AA72" s="20" t="s">
        <v>23</v>
      </c>
      <c r="AB72" s="65" t="s">
        <v>23</v>
      </c>
      <c r="AC72" s="35">
        <f>0.03569711+0.430332</f>
        <v>0.46602910999999997</v>
      </c>
      <c r="AD72" s="65" t="s">
        <v>23</v>
      </c>
      <c r="AE72" s="65" t="s">
        <v>23</v>
      </c>
      <c r="AF72" s="65" t="s">
        <v>23</v>
      </c>
      <c r="AG72" s="65" t="s">
        <v>23</v>
      </c>
      <c r="AH72" s="65" t="s">
        <v>23</v>
      </c>
      <c r="AI72" s="65" t="s">
        <v>23</v>
      </c>
      <c r="AJ72" s="65" t="s">
        <v>23</v>
      </c>
      <c r="AK72" s="65" t="s">
        <v>23</v>
      </c>
      <c r="AL72" s="65" t="s">
        <v>23</v>
      </c>
      <c r="AM72" s="32">
        <f>AC72</f>
        <v>0.46602910999999997</v>
      </c>
      <c r="AN72" s="65" t="s">
        <v>23</v>
      </c>
      <c r="AO72" s="65" t="s">
        <v>23</v>
      </c>
      <c r="AP72" s="17"/>
      <c r="AQ72" s="17"/>
    </row>
    <row r="73" spans="1:43" s="2" customFormat="1" ht="117">
      <c r="A73" s="36" t="s">
        <v>54</v>
      </c>
      <c r="B73" s="26" t="s">
        <v>183</v>
      </c>
      <c r="C73" s="26" t="s">
        <v>184</v>
      </c>
      <c r="D73" s="34" t="s">
        <v>129</v>
      </c>
      <c r="E73" s="48">
        <v>2020</v>
      </c>
      <c r="F73" s="43">
        <v>2020</v>
      </c>
      <c r="G73" s="65" t="s">
        <v>23</v>
      </c>
      <c r="H73" s="35" t="s">
        <v>23</v>
      </c>
      <c r="I73" s="29" t="s">
        <v>23</v>
      </c>
      <c r="J73" s="29" t="s">
        <v>23</v>
      </c>
      <c r="K73" s="29">
        <v>0.67377061</v>
      </c>
      <c r="L73" s="29">
        <v>0.04955661</v>
      </c>
      <c r="M73" s="29">
        <v>0.40426236600000004</v>
      </c>
      <c r="N73" s="29">
        <v>0.219951634</v>
      </c>
      <c r="O73" s="29">
        <v>0</v>
      </c>
      <c r="P73" s="65" t="s">
        <v>23</v>
      </c>
      <c r="Q73" s="65" t="s">
        <v>23</v>
      </c>
      <c r="R73" s="65" t="s">
        <v>23</v>
      </c>
      <c r="S73" s="65" t="s">
        <v>23</v>
      </c>
      <c r="T73" s="65" t="s">
        <v>23</v>
      </c>
      <c r="U73" s="20" t="s">
        <v>23</v>
      </c>
      <c r="V73" s="35">
        <f>0.808524732/1.2</f>
        <v>0.67377061</v>
      </c>
      <c r="W73" s="20" t="s">
        <v>23</v>
      </c>
      <c r="X73" s="35">
        <f>0.808524732/1.2</f>
        <v>0.67377061</v>
      </c>
      <c r="Y73" s="20" t="s">
        <v>23</v>
      </c>
      <c r="Z73" s="20" t="s">
        <v>23</v>
      </c>
      <c r="AA73" s="20" t="s">
        <v>23</v>
      </c>
      <c r="AB73" s="65" t="s">
        <v>23</v>
      </c>
      <c r="AC73" s="38">
        <f>0.04955661+0.624214</f>
        <v>0.67377061</v>
      </c>
      <c r="AD73" s="65" t="s">
        <v>23</v>
      </c>
      <c r="AE73" s="65" t="s">
        <v>23</v>
      </c>
      <c r="AF73" s="65" t="s">
        <v>23</v>
      </c>
      <c r="AG73" s="65" t="s">
        <v>23</v>
      </c>
      <c r="AH73" s="65" t="s">
        <v>23</v>
      </c>
      <c r="AI73" s="65" t="s">
        <v>23</v>
      </c>
      <c r="AJ73" s="65" t="s">
        <v>23</v>
      </c>
      <c r="AK73" s="65" t="s">
        <v>23</v>
      </c>
      <c r="AL73" s="65" t="s">
        <v>23</v>
      </c>
      <c r="AM73" s="32">
        <f>AC73</f>
        <v>0.67377061</v>
      </c>
      <c r="AN73" s="65" t="s">
        <v>23</v>
      </c>
      <c r="AO73" s="65" t="s">
        <v>23</v>
      </c>
      <c r="AP73" s="17"/>
      <c r="AQ73" s="17"/>
    </row>
    <row r="74" spans="1:43" s="2" customFormat="1" ht="66.75">
      <c r="A74" s="36" t="s">
        <v>54</v>
      </c>
      <c r="B74" s="26" t="s">
        <v>185</v>
      </c>
      <c r="C74" s="26" t="s">
        <v>186</v>
      </c>
      <c r="D74" s="34" t="s">
        <v>129</v>
      </c>
      <c r="E74" s="48">
        <v>2020</v>
      </c>
      <c r="F74" s="43">
        <v>2020</v>
      </c>
      <c r="G74" s="65" t="s">
        <v>23</v>
      </c>
      <c r="H74" s="35">
        <v>0.69676</v>
      </c>
      <c r="I74" s="29" t="s">
        <v>23</v>
      </c>
      <c r="J74" s="29">
        <v>0.11799999999999998</v>
      </c>
      <c r="K74" s="29">
        <v>6.91961458</v>
      </c>
      <c r="L74" s="29">
        <v>0.24218651030000002</v>
      </c>
      <c r="M74" s="29">
        <v>4.151768748</v>
      </c>
      <c r="N74" s="29">
        <v>2.5256593217</v>
      </c>
      <c r="O74" s="29">
        <v>0</v>
      </c>
      <c r="P74" s="65" t="s">
        <v>23</v>
      </c>
      <c r="Q74" s="65" t="s">
        <v>23</v>
      </c>
      <c r="R74" s="65" t="s">
        <v>23</v>
      </c>
      <c r="S74" s="65" t="s">
        <v>23</v>
      </c>
      <c r="T74" s="65" t="s">
        <v>23</v>
      </c>
      <c r="U74" s="20" t="s">
        <v>23</v>
      </c>
      <c r="V74" s="35">
        <f>8.303537496/1.2</f>
        <v>6.919614580000001</v>
      </c>
      <c r="W74" s="20" t="s">
        <v>23</v>
      </c>
      <c r="X74" s="35">
        <f>8.303537496/1.2</f>
        <v>6.919614580000001</v>
      </c>
      <c r="Y74" s="20" t="s">
        <v>23</v>
      </c>
      <c r="Z74" s="20" t="s">
        <v>23</v>
      </c>
      <c r="AA74" s="20" t="s">
        <v>23</v>
      </c>
      <c r="AB74" s="65" t="s">
        <v>23</v>
      </c>
      <c r="AC74" s="38">
        <v>6.91961458</v>
      </c>
      <c r="AD74" s="65" t="s">
        <v>23</v>
      </c>
      <c r="AE74" s="65" t="s">
        <v>23</v>
      </c>
      <c r="AF74" s="65" t="s">
        <v>23</v>
      </c>
      <c r="AG74" s="65" t="s">
        <v>23</v>
      </c>
      <c r="AH74" s="65" t="s">
        <v>23</v>
      </c>
      <c r="AI74" s="65" t="s">
        <v>23</v>
      </c>
      <c r="AJ74" s="65" t="s">
        <v>23</v>
      </c>
      <c r="AK74" s="65" t="s">
        <v>23</v>
      </c>
      <c r="AL74" s="65" t="s">
        <v>23</v>
      </c>
      <c r="AM74" s="32">
        <f>AC74</f>
        <v>6.91961458</v>
      </c>
      <c r="AN74" s="65" t="s">
        <v>23</v>
      </c>
      <c r="AO74" s="65" t="s">
        <v>23</v>
      </c>
      <c r="AP74" s="17"/>
      <c r="AQ74" s="17"/>
    </row>
    <row r="75" spans="1:43" s="2" customFormat="1" ht="66.75">
      <c r="A75" s="36" t="s">
        <v>54</v>
      </c>
      <c r="B75" s="26" t="s">
        <v>187</v>
      </c>
      <c r="C75" s="26" t="s">
        <v>188</v>
      </c>
      <c r="D75" s="34" t="s">
        <v>129</v>
      </c>
      <c r="E75" s="48">
        <v>2020</v>
      </c>
      <c r="F75" s="43">
        <v>2020</v>
      </c>
      <c r="G75" s="65" t="s">
        <v>23</v>
      </c>
      <c r="H75" s="35">
        <v>0.42933</v>
      </c>
      <c r="I75" s="29" t="s">
        <v>23</v>
      </c>
      <c r="J75" s="29">
        <v>0.14084717</v>
      </c>
      <c r="K75" s="29">
        <v>3.13086956</v>
      </c>
      <c r="L75" s="29">
        <v>0.1095804346</v>
      </c>
      <c r="M75" s="29">
        <v>1.8785217359999997</v>
      </c>
      <c r="N75" s="29">
        <v>1.1427673894000003</v>
      </c>
      <c r="O75" s="29">
        <v>0</v>
      </c>
      <c r="P75" s="65" t="s">
        <v>23</v>
      </c>
      <c r="Q75" s="65" t="s">
        <v>23</v>
      </c>
      <c r="R75" s="65" t="s">
        <v>23</v>
      </c>
      <c r="S75" s="65" t="s">
        <v>23</v>
      </c>
      <c r="T75" s="65" t="s">
        <v>23</v>
      </c>
      <c r="U75" s="20" t="s">
        <v>23</v>
      </c>
      <c r="V75" s="35">
        <f>3.757043472/1.2</f>
        <v>3.13086956</v>
      </c>
      <c r="W75" s="20" t="s">
        <v>23</v>
      </c>
      <c r="X75" s="35">
        <f>3.757043472/1.2</f>
        <v>3.13086956</v>
      </c>
      <c r="Y75" s="20" t="s">
        <v>23</v>
      </c>
      <c r="Z75" s="20" t="s">
        <v>23</v>
      </c>
      <c r="AA75" s="20" t="s">
        <v>23</v>
      </c>
      <c r="AB75" s="65" t="s">
        <v>23</v>
      </c>
      <c r="AC75" s="38">
        <f>3.13086956</f>
        <v>3.13086956</v>
      </c>
      <c r="AD75" s="65" t="s">
        <v>23</v>
      </c>
      <c r="AE75" s="65" t="s">
        <v>23</v>
      </c>
      <c r="AF75" s="65" t="s">
        <v>23</v>
      </c>
      <c r="AG75" s="65" t="s">
        <v>23</v>
      </c>
      <c r="AH75" s="65" t="s">
        <v>23</v>
      </c>
      <c r="AI75" s="65" t="s">
        <v>23</v>
      </c>
      <c r="AJ75" s="65" t="s">
        <v>23</v>
      </c>
      <c r="AK75" s="65" t="s">
        <v>23</v>
      </c>
      <c r="AL75" s="65" t="s">
        <v>23</v>
      </c>
      <c r="AM75" s="32">
        <f>AC75</f>
        <v>3.13086956</v>
      </c>
      <c r="AN75" s="65" t="s">
        <v>23</v>
      </c>
      <c r="AO75" s="65" t="s">
        <v>23</v>
      </c>
      <c r="AP75" s="17"/>
      <c r="AQ75" s="17"/>
    </row>
    <row r="76" spans="1:43" s="2" customFormat="1" ht="66.75">
      <c r="A76" s="36" t="s">
        <v>54</v>
      </c>
      <c r="B76" s="26" t="s">
        <v>136</v>
      </c>
      <c r="C76" s="44" t="s">
        <v>135</v>
      </c>
      <c r="D76" s="34" t="s">
        <v>129</v>
      </c>
      <c r="E76" s="37">
        <v>2019</v>
      </c>
      <c r="F76" s="37">
        <v>2021</v>
      </c>
      <c r="G76" s="65" t="s">
        <v>23</v>
      </c>
      <c r="H76" s="35">
        <v>1.02526</v>
      </c>
      <c r="I76" s="29" t="s">
        <v>23</v>
      </c>
      <c r="J76" s="29">
        <v>0.1841445</v>
      </c>
      <c r="K76" s="29">
        <v>6.77558333</v>
      </c>
      <c r="L76" s="29">
        <v>0.23714541655000002</v>
      </c>
      <c r="M76" s="29">
        <v>4.065349997999999</v>
      </c>
      <c r="N76" s="29">
        <v>2.4730879154500007</v>
      </c>
      <c r="O76" s="29">
        <v>0</v>
      </c>
      <c r="P76" s="65" t="s">
        <v>23</v>
      </c>
      <c r="Q76" s="65" t="s">
        <v>23</v>
      </c>
      <c r="R76" s="65" t="s">
        <v>23</v>
      </c>
      <c r="S76" s="65" t="s">
        <v>23</v>
      </c>
      <c r="T76" s="65" t="s">
        <v>23</v>
      </c>
      <c r="U76" s="20" t="s">
        <v>23</v>
      </c>
      <c r="V76" s="35">
        <f>8.130699996/1.2</f>
        <v>6.775583330000001</v>
      </c>
      <c r="W76" s="20" t="s">
        <v>23</v>
      </c>
      <c r="X76" s="35">
        <f>8.130699996/1.2</f>
        <v>6.775583330000001</v>
      </c>
      <c r="Y76" s="20" t="s">
        <v>23</v>
      </c>
      <c r="Z76" s="20" t="s">
        <v>23</v>
      </c>
      <c r="AA76" s="20" t="s">
        <v>23</v>
      </c>
      <c r="AB76" s="65" t="s">
        <v>23</v>
      </c>
      <c r="AC76" s="38" t="s">
        <v>23</v>
      </c>
      <c r="AD76" s="65" t="s">
        <v>23</v>
      </c>
      <c r="AE76" s="38">
        <v>6.77558333</v>
      </c>
      <c r="AF76" s="65" t="s">
        <v>23</v>
      </c>
      <c r="AG76" s="65" t="s">
        <v>23</v>
      </c>
      <c r="AH76" s="65" t="s">
        <v>23</v>
      </c>
      <c r="AI76" s="65" t="s">
        <v>23</v>
      </c>
      <c r="AJ76" s="65" t="s">
        <v>23</v>
      </c>
      <c r="AK76" s="65" t="s">
        <v>23</v>
      </c>
      <c r="AL76" s="65" t="s">
        <v>23</v>
      </c>
      <c r="AM76" s="32">
        <f>AE76</f>
        <v>6.77558333</v>
      </c>
      <c r="AN76" s="65" t="s">
        <v>23</v>
      </c>
      <c r="AO76" s="65" t="s">
        <v>23</v>
      </c>
      <c r="AP76" s="17"/>
      <c r="AQ76" s="17"/>
    </row>
    <row r="77" spans="1:41" ht="50.25" hidden="1">
      <c r="A77" s="41" t="s">
        <v>93</v>
      </c>
      <c r="B77" s="49" t="s">
        <v>94</v>
      </c>
      <c r="C77" s="24" t="s">
        <v>119</v>
      </c>
      <c r="D77" s="20" t="s">
        <v>23</v>
      </c>
      <c r="E77" s="20" t="s">
        <v>23</v>
      </c>
      <c r="F77" s="20" t="s">
        <v>23</v>
      </c>
      <c r="G77" s="20" t="s">
        <v>23</v>
      </c>
      <c r="H77" s="21">
        <v>0</v>
      </c>
      <c r="I77" s="21">
        <v>0</v>
      </c>
      <c r="J77" s="20" t="s">
        <v>23</v>
      </c>
      <c r="K77" s="20" t="s">
        <v>23</v>
      </c>
      <c r="L77" s="20" t="s">
        <v>23</v>
      </c>
      <c r="M77" s="20" t="s">
        <v>23</v>
      </c>
      <c r="N77" s="20" t="s">
        <v>23</v>
      </c>
      <c r="O77" s="20" t="s">
        <v>23</v>
      </c>
      <c r="P77" s="20" t="s">
        <v>23</v>
      </c>
      <c r="Q77" s="20" t="s">
        <v>23</v>
      </c>
      <c r="R77" s="20" t="s">
        <v>23</v>
      </c>
      <c r="S77" s="20" t="s">
        <v>23</v>
      </c>
      <c r="T77" s="20" t="s">
        <v>23</v>
      </c>
      <c r="U77" s="20" t="s">
        <v>23</v>
      </c>
      <c r="V77" s="20" t="s">
        <v>23</v>
      </c>
      <c r="W77" s="20" t="s">
        <v>23</v>
      </c>
      <c r="X77" s="20" t="s">
        <v>23</v>
      </c>
      <c r="Y77" s="20" t="s">
        <v>23</v>
      </c>
      <c r="Z77" s="20" t="s">
        <v>23</v>
      </c>
      <c r="AA77" s="20" t="s">
        <v>23</v>
      </c>
      <c r="AB77" s="20" t="s">
        <v>23</v>
      </c>
      <c r="AC77" s="20" t="s">
        <v>23</v>
      </c>
      <c r="AD77" s="20" t="s">
        <v>23</v>
      </c>
      <c r="AE77" s="20" t="s">
        <v>23</v>
      </c>
      <c r="AF77" s="20" t="s">
        <v>23</v>
      </c>
      <c r="AG77" s="20" t="s">
        <v>23</v>
      </c>
      <c r="AH77" s="20" t="s">
        <v>23</v>
      </c>
      <c r="AI77" s="20" t="s">
        <v>23</v>
      </c>
      <c r="AJ77" s="20" t="s">
        <v>23</v>
      </c>
      <c r="AK77" s="20" t="s">
        <v>23</v>
      </c>
      <c r="AL77" s="20" t="s">
        <v>23</v>
      </c>
      <c r="AM77" s="20" t="s">
        <v>23</v>
      </c>
      <c r="AN77" s="20" t="s">
        <v>23</v>
      </c>
      <c r="AO77" s="20" t="s">
        <v>23</v>
      </c>
    </row>
    <row r="78" spans="1:41" ht="50.25" hidden="1">
      <c r="A78" s="41" t="s">
        <v>55</v>
      </c>
      <c r="B78" s="23" t="s">
        <v>56</v>
      </c>
      <c r="C78" s="24" t="s">
        <v>119</v>
      </c>
      <c r="D78" s="20" t="s">
        <v>23</v>
      </c>
      <c r="E78" s="20" t="s">
        <v>23</v>
      </c>
      <c r="F78" s="20" t="s">
        <v>23</v>
      </c>
      <c r="G78" s="20" t="s">
        <v>23</v>
      </c>
      <c r="H78" s="21">
        <v>0</v>
      </c>
      <c r="I78" s="21">
        <v>0</v>
      </c>
      <c r="J78" s="21">
        <f aca="true" t="shared" si="20" ref="J78:T78">J83</f>
        <v>0</v>
      </c>
      <c r="K78" s="21">
        <v>0</v>
      </c>
      <c r="L78" s="21">
        <f t="shared" si="20"/>
        <v>0</v>
      </c>
      <c r="M78" s="21">
        <f t="shared" si="20"/>
        <v>0</v>
      </c>
      <c r="N78" s="21">
        <f t="shared" si="20"/>
        <v>0</v>
      </c>
      <c r="O78" s="21">
        <f t="shared" si="20"/>
        <v>0</v>
      </c>
      <c r="P78" s="21">
        <f t="shared" si="20"/>
        <v>0</v>
      </c>
      <c r="Q78" s="21">
        <f t="shared" si="20"/>
        <v>0</v>
      </c>
      <c r="R78" s="21">
        <f t="shared" si="20"/>
        <v>0</v>
      </c>
      <c r="S78" s="21">
        <f t="shared" si="20"/>
        <v>0</v>
      </c>
      <c r="T78" s="21">
        <f t="shared" si="20"/>
        <v>0</v>
      </c>
      <c r="U78" s="20" t="s">
        <v>23</v>
      </c>
      <c r="V78" s="21">
        <f>V83</f>
        <v>0</v>
      </c>
      <c r="W78" s="20" t="s">
        <v>23</v>
      </c>
      <c r="X78" s="21">
        <f>X83</f>
        <v>0</v>
      </c>
      <c r="Y78" s="20" t="s">
        <v>23</v>
      </c>
      <c r="Z78" s="20" t="s">
        <v>23</v>
      </c>
      <c r="AA78" s="20" t="s">
        <v>23</v>
      </c>
      <c r="AB78" s="20" t="s">
        <v>23</v>
      </c>
      <c r="AC78" s="21">
        <v>0</v>
      </c>
      <c r="AD78" s="20" t="s">
        <v>23</v>
      </c>
      <c r="AE78" s="20" t="s">
        <v>23</v>
      </c>
      <c r="AF78" s="20" t="s">
        <v>23</v>
      </c>
      <c r="AG78" s="20" t="s">
        <v>23</v>
      </c>
      <c r="AH78" s="20" t="s">
        <v>23</v>
      </c>
      <c r="AI78" s="20" t="s">
        <v>23</v>
      </c>
      <c r="AJ78" s="20" t="s">
        <v>23</v>
      </c>
      <c r="AK78" s="20" t="s">
        <v>23</v>
      </c>
      <c r="AL78" s="20" t="s">
        <v>23</v>
      </c>
      <c r="AM78" s="20" t="s">
        <v>23</v>
      </c>
      <c r="AN78" s="20" t="s">
        <v>23</v>
      </c>
      <c r="AO78" s="20" t="s">
        <v>23</v>
      </c>
    </row>
    <row r="79" spans="1:41" ht="50.25" hidden="1">
      <c r="A79" s="41" t="s">
        <v>95</v>
      </c>
      <c r="B79" s="49" t="s">
        <v>96</v>
      </c>
      <c r="C79" s="24" t="s">
        <v>119</v>
      </c>
      <c r="D79" s="20" t="s">
        <v>23</v>
      </c>
      <c r="E79" s="20" t="s">
        <v>23</v>
      </c>
      <c r="F79" s="20" t="s">
        <v>23</v>
      </c>
      <c r="G79" s="20" t="s">
        <v>23</v>
      </c>
      <c r="H79" s="20" t="s">
        <v>23</v>
      </c>
      <c r="I79" s="20" t="s">
        <v>23</v>
      </c>
      <c r="J79" s="20" t="s">
        <v>23</v>
      </c>
      <c r="K79" s="20" t="s">
        <v>23</v>
      </c>
      <c r="L79" s="20" t="s">
        <v>23</v>
      </c>
      <c r="M79" s="20" t="s">
        <v>23</v>
      </c>
      <c r="N79" s="20" t="s">
        <v>23</v>
      </c>
      <c r="O79" s="20" t="s">
        <v>23</v>
      </c>
      <c r="P79" s="20" t="s">
        <v>23</v>
      </c>
      <c r="Q79" s="20" t="s">
        <v>23</v>
      </c>
      <c r="R79" s="20" t="s">
        <v>23</v>
      </c>
      <c r="S79" s="20" t="s">
        <v>23</v>
      </c>
      <c r="T79" s="20" t="s">
        <v>23</v>
      </c>
      <c r="U79" s="20" t="s">
        <v>23</v>
      </c>
      <c r="V79" s="20" t="s">
        <v>23</v>
      </c>
      <c r="W79" s="20" t="s">
        <v>23</v>
      </c>
      <c r="X79" s="20" t="s">
        <v>23</v>
      </c>
      <c r="Y79" s="20" t="s">
        <v>23</v>
      </c>
      <c r="Z79" s="20" t="s">
        <v>23</v>
      </c>
      <c r="AA79" s="20" t="s">
        <v>23</v>
      </c>
      <c r="AB79" s="20" t="s">
        <v>23</v>
      </c>
      <c r="AC79" s="20" t="s">
        <v>23</v>
      </c>
      <c r="AD79" s="20" t="s">
        <v>23</v>
      </c>
      <c r="AE79" s="20" t="s">
        <v>23</v>
      </c>
      <c r="AF79" s="20" t="s">
        <v>23</v>
      </c>
      <c r="AG79" s="20" t="s">
        <v>23</v>
      </c>
      <c r="AH79" s="20" t="s">
        <v>23</v>
      </c>
      <c r="AI79" s="20" t="s">
        <v>23</v>
      </c>
      <c r="AJ79" s="20" t="s">
        <v>23</v>
      </c>
      <c r="AK79" s="20" t="s">
        <v>23</v>
      </c>
      <c r="AL79" s="20" t="s">
        <v>23</v>
      </c>
      <c r="AM79" s="20" t="s">
        <v>23</v>
      </c>
      <c r="AN79" s="20" t="s">
        <v>23</v>
      </c>
      <c r="AO79" s="20" t="s">
        <v>23</v>
      </c>
    </row>
    <row r="80" spans="1:41" ht="50.25" hidden="1">
      <c r="A80" s="41" t="s">
        <v>97</v>
      </c>
      <c r="B80" s="49" t="s">
        <v>127</v>
      </c>
      <c r="C80" s="24" t="s">
        <v>119</v>
      </c>
      <c r="D80" s="20" t="s">
        <v>23</v>
      </c>
      <c r="E80" s="20" t="s">
        <v>23</v>
      </c>
      <c r="F80" s="20" t="s">
        <v>23</v>
      </c>
      <c r="G80" s="20" t="s">
        <v>23</v>
      </c>
      <c r="H80" s="20" t="s">
        <v>23</v>
      </c>
      <c r="I80" s="20" t="s">
        <v>23</v>
      </c>
      <c r="J80" s="20" t="s">
        <v>23</v>
      </c>
      <c r="K80" s="20" t="s">
        <v>23</v>
      </c>
      <c r="L80" s="20" t="s">
        <v>23</v>
      </c>
      <c r="M80" s="20" t="s">
        <v>23</v>
      </c>
      <c r="N80" s="20" t="s">
        <v>23</v>
      </c>
      <c r="O80" s="20" t="s">
        <v>23</v>
      </c>
      <c r="P80" s="20" t="s">
        <v>23</v>
      </c>
      <c r="Q80" s="20" t="s">
        <v>23</v>
      </c>
      <c r="R80" s="20" t="s">
        <v>23</v>
      </c>
      <c r="S80" s="20" t="s">
        <v>23</v>
      </c>
      <c r="T80" s="20" t="s">
        <v>23</v>
      </c>
      <c r="U80" s="20" t="s">
        <v>23</v>
      </c>
      <c r="V80" s="20" t="s">
        <v>23</v>
      </c>
      <c r="W80" s="20" t="s">
        <v>23</v>
      </c>
      <c r="X80" s="20" t="s">
        <v>23</v>
      </c>
      <c r="Y80" s="20" t="s">
        <v>23</v>
      </c>
      <c r="Z80" s="20" t="s">
        <v>23</v>
      </c>
      <c r="AA80" s="20" t="s">
        <v>23</v>
      </c>
      <c r="AB80" s="20" t="s">
        <v>23</v>
      </c>
      <c r="AC80" s="20" t="s">
        <v>23</v>
      </c>
      <c r="AD80" s="20" t="s">
        <v>23</v>
      </c>
      <c r="AE80" s="20" t="s">
        <v>23</v>
      </c>
      <c r="AF80" s="20" t="s">
        <v>23</v>
      </c>
      <c r="AG80" s="20" t="s">
        <v>23</v>
      </c>
      <c r="AH80" s="20" t="s">
        <v>23</v>
      </c>
      <c r="AI80" s="20" t="s">
        <v>23</v>
      </c>
      <c r="AJ80" s="20" t="s">
        <v>23</v>
      </c>
      <c r="AK80" s="20" t="s">
        <v>23</v>
      </c>
      <c r="AL80" s="20" t="s">
        <v>23</v>
      </c>
      <c r="AM80" s="20" t="s">
        <v>23</v>
      </c>
      <c r="AN80" s="20" t="s">
        <v>23</v>
      </c>
      <c r="AO80" s="20" t="s">
        <v>23</v>
      </c>
    </row>
    <row r="81" spans="1:41" ht="50.25" hidden="1">
      <c r="A81" s="41" t="s">
        <v>98</v>
      </c>
      <c r="B81" s="49" t="s">
        <v>99</v>
      </c>
      <c r="C81" s="24" t="s">
        <v>119</v>
      </c>
      <c r="D81" s="20" t="s">
        <v>23</v>
      </c>
      <c r="E81" s="20" t="s">
        <v>23</v>
      </c>
      <c r="F81" s="20" t="s">
        <v>23</v>
      </c>
      <c r="G81" s="20" t="s">
        <v>23</v>
      </c>
      <c r="H81" s="20" t="s">
        <v>23</v>
      </c>
      <c r="I81" s="20" t="s">
        <v>23</v>
      </c>
      <c r="J81" s="20" t="s">
        <v>23</v>
      </c>
      <c r="K81" s="20" t="s">
        <v>23</v>
      </c>
      <c r="L81" s="20" t="s">
        <v>23</v>
      </c>
      <c r="M81" s="20" t="s">
        <v>23</v>
      </c>
      <c r="N81" s="20" t="s">
        <v>23</v>
      </c>
      <c r="O81" s="20" t="s">
        <v>23</v>
      </c>
      <c r="P81" s="20" t="s">
        <v>23</v>
      </c>
      <c r="Q81" s="20" t="s">
        <v>23</v>
      </c>
      <c r="R81" s="20" t="s">
        <v>23</v>
      </c>
      <c r="S81" s="20" t="s">
        <v>23</v>
      </c>
      <c r="T81" s="20" t="s">
        <v>23</v>
      </c>
      <c r="U81" s="20" t="s">
        <v>23</v>
      </c>
      <c r="V81" s="20" t="s">
        <v>23</v>
      </c>
      <c r="W81" s="20" t="s">
        <v>23</v>
      </c>
      <c r="X81" s="20" t="s">
        <v>23</v>
      </c>
      <c r="Y81" s="20" t="s">
        <v>23</v>
      </c>
      <c r="Z81" s="20" t="s">
        <v>23</v>
      </c>
      <c r="AA81" s="20" t="s">
        <v>23</v>
      </c>
      <c r="AB81" s="20" t="s">
        <v>23</v>
      </c>
      <c r="AC81" s="20" t="s">
        <v>23</v>
      </c>
      <c r="AD81" s="20" t="s">
        <v>23</v>
      </c>
      <c r="AE81" s="20" t="s">
        <v>23</v>
      </c>
      <c r="AF81" s="20" t="s">
        <v>23</v>
      </c>
      <c r="AG81" s="20" t="s">
        <v>23</v>
      </c>
      <c r="AH81" s="20" t="s">
        <v>23</v>
      </c>
      <c r="AI81" s="20" t="s">
        <v>23</v>
      </c>
      <c r="AJ81" s="20" t="s">
        <v>23</v>
      </c>
      <c r="AK81" s="20" t="s">
        <v>23</v>
      </c>
      <c r="AL81" s="20" t="s">
        <v>23</v>
      </c>
      <c r="AM81" s="20" t="s">
        <v>23</v>
      </c>
      <c r="AN81" s="20" t="s">
        <v>23</v>
      </c>
      <c r="AO81" s="20" t="s">
        <v>23</v>
      </c>
    </row>
    <row r="82" spans="1:41" ht="50.25" hidden="1">
      <c r="A82" s="41" t="s">
        <v>100</v>
      </c>
      <c r="B82" s="49" t="s">
        <v>101</v>
      </c>
      <c r="C82" s="24" t="s">
        <v>119</v>
      </c>
      <c r="D82" s="20" t="s">
        <v>23</v>
      </c>
      <c r="E82" s="20" t="s">
        <v>23</v>
      </c>
      <c r="F82" s="20" t="s">
        <v>23</v>
      </c>
      <c r="G82" s="20" t="s">
        <v>23</v>
      </c>
      <c r="H82" s="20" t="s">
        <v>23</v>
      </c>
      <c r="I82" s="20" t="s">
        <v>23</v>
      </c>
      <c r="J82" s="20" t="s">
        <v>23</v>
      </c>
      <c r="K82" s="20" t="s">
        <v>23</v>
      </c>
      <c r="L82" s="20" t="s">
        <v>23</v>
      </c>
      <c r="M82" s="20" t="s">
        <v>23</v>
      </c>
      <c r="N82" s="20" t="s">
        <v>23</v>
      </c>
      <c r="O82" s="20" t="s">
        <v>23</v>
      </c>
      <c r="P82" s="20" t="s">
        <v>23</v>
      </c>
      <c r="Q82" s="20" t="s">
        <v>23</v>
      </c>
      <c r="R82" s="20" t="s">
        <v>23</v>
      </c>
      <c r="S82" s="20" t="s">
        <v>23</v>
      </c>
      <c r="T82" s="20" t="s">
        <v>23</v>
      </c>
      <c r="U82" s="20" t="s">
        <v>23</v>
      </c>
      <c r="V82" s="20" t="s">
        <v>23</v>
      </c>
      <c r="W82" s="20" t="s">
        <v>23</v>
      </c>
      <c r="X82" s="20" t="s">
        <v>23</v>
      </c>
      <c r="Y82" s="20" t="s">
        <v>23</v>
      </c>
      <c r="Z82" s="20" t="s">
        <v>23</v>
      </c>
      <c r="AA82" s="20" t="s">
        <v>23</v>
      </c>
      <c r="AB82" s="20" t="s">
        <v>23</v>
      </c>
      <c r="AC82" s="20" t="s">
        <v>23</v>
      </c>
      <c r="AD82" s="20" t="s">
        <v>23</v>
      </c>
      <c r="AE82" s="20" t="s">
        <v>23</v>
      </c>
      <c r="AF82" s="20" t="s">
        <v>23</v>
      </c>
      <c r="AG82" s="20" t="s">
        <v>23</v>
      </c>
      <c r="AH82" s="20" t="s">
        <v>23</v>
      </c>
      <c r="AI82" s="20" t="s">
        <v>23</v>
      </c>
      <c r="AJ82" s="20" t="s">
        <v>23</v>
      </c>
      <c r="AK82" s="20" t="s">
        <v>23</v>
      </c>
      <c r="AL82" s="20" t="s">
        <v>23</v>
      </c>
      <c r="AM82" s="20" t="s">
        <v>23</v>
      </c>
      <c r="AN82" s="20" t="s">
        <v>23</v>
      </c>
      <c r="AO82" s="20" t="s">
        <v>23</v>
      </c>
    </row>
    <row r="83" spans="1:41" ht="66.75" hidden="1">
      <c r="A83" s="41" t="s">
        <v>57</v>
      </c>
      <c r="B83" s="23" t="s">
        <v>58</v>
      </c>
      <c r="C83" s="24" t="s">
        <v>119</v>
      </c>
      <c r="D83" s="20" t="s">
        <v>23</v>
      </c>
      <c r="E83" s="20" t="s">
        <v>23</v>
      </c>
      <c r="F83" s="20" t="s">
        <v>23</v>
      </c>
      <c r="G83" s="20" t="s">
        <v>23</v>
      </c>
      <c r="H83" s="21" t="s">
        <v>23</v>
      </c>
      <c r="I83" s="21" t="s">
        <v>23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0" t="s">
        <v>23</v>
      </c>
      <c r="V83" s="21">
        <v>0</v>
      </c>
      <c r="W83" s="20" t="s">
        <v>23</v>
      </c>
      <c r="X83" s="21">
        <v>0</v>
      </c>
      <c r="Y83" s="20" t="s">
        <v>23</v>
      </c>
      <c r="Z83" s="20" t="s">
        <v>23</v>
      </c>
      <c r="AA83" s="20" t="s">
        <v>23</v>
      </c>
      <c r="AB83" s="20" t="s">
        <v>23</v>
      </c>
      <c r="AC83" s="21">
        <v>0</v>
      </c>
      <c r="AD83" s="20" t="s">
        <v>23</v>
      </c>
      <c r="AE83" s="20" t="s">
        <v>23</v>
      </c>
      <c r="AF83" s="20" t="s">
        <v>23</v>
      </c>
      <c r="AG83" s="20" t="s">
        <v>23</v>
      </c>
      <c r="AH83" s="20" t="s">
        <v>23</v>
      </c>
      <c r="AI83" s="20" t="s">
        <v>23</v>
      </c>
      <c r="AJ83" s="20" t="s">
        <v>23</v>
      </c>
      <c r="AK83" s="20" t="s">
        <v>23</v>
      </c>
      <c r="AL83" s="20" t="s">
        <v>23</v>
      </c>
      <c r="AM83" s="20" t="s">
        <v>23</v>
      </c>
      <c r="AN83" s="20" t="s">
        <v>23</v>
      </c>
      <c r="AO83" s="20" t="s">
        <v>23</v>
      </c>
    </row>
    <row r="84" spans="1:41" ht="50.25" hidden="1">
      <c r="A84" s="41" t="s">
        <v>102</v>
      </c>
      <c r="B84" s="49" t="s">
        <v>103</v>
      </c>
      <c r="C84" s="24" t="s">
        <v>119</v>
      </c>
      <c r="D84" s="20" t="s">
        <v>23</v>
      </c>
      <c r="E84" s="20" t="s">
        <v>23</v>
      </c>
      <c r="F84" s="20" t="s">
        <v>23</v>
      </c>
      <c r="G84" s="20" t="s">
        <v>23</v>
      </c>
      <c r="H84" s="20" t="s">
        <v>23</v>
      </c>
      <c r="I84" s="20" t="s">
        <v>23</v>
      </c>
      <c r="J84" s="20" t="s">
        <v>23</v>
      </c>
      <c r="K84" s="20" t="s">
        <v>23</v>
      </c>
      <c r="L84" s="20" t="s">
        <v>23</v>
      </c>
      <c r="M84" s="20" t="s">
        <v>23</v>
      </c>
      <c r="N84" s="20" t="s">
        <v>23</v>
      </c>
      <c r="O84" s="20" t="s">
        <v>23</v>
      </c>
      <c r="P84" s="20" t="s">
        <v>23</v>
      </c>
      <c r="Q84" s="20" t="s">
        <v>23</v>
      </c>
      <c r="R84" s="20" t="s">
        <v>23</v>
      </c>
      <c r="S84" s="20" t="s">
        <v>23</v>
      </c>
      <c r="T84" s="20" t="s">
        <v>23</v>
      </c>
      <c r="U84" s="20" t="s">
        <v>23</v>
      </c>
      <c r="V84" s="20" t="s">
        <v>23</v>
      </c>
      <c r="W84" s="20" t="s">
        <v>23</v>
      </c>
      <c r="X84" s="20" t="s">
        <v>23</v>
      </c>
      <c r="Y84" s="20" t="s">
        <v>23</v>
      </c>
      <c r="Z84" s="20" t="s">
        <v>23</v>
      </c>
      <c r="AA84" s="20" t="s">
        <v>23</v>
      </c>
      <c r="AB84" s="20" t="s">
        <v>23</v>
      </c>
      <c r="AC84" s="20" t="s">
        <v>23</v>
      </c>
      <c r="AD84" s="20" t="s">
        <v>23</v>
      </c>
      <c r="AE84" s="20" t="s">
        <v>23</v>
      </c>
      <c r="AF84" s="20" t="s">
        <v>23</v>
      </c>
      <c r="AG84" s="20" t="s">
        <v>23</v>
      </c>
      <c r="AH84" s="20" t="s">
        <v>23</v>
      </c>
      <c r="AI84" s="20" t="s">
        <v>23</v>
      </c>
      <c r="AJ84" s="20" t="s">
        <v>23</v>
      </c>
      <c r="AK84" s="20" t="s">
        <v>23</v>
      </c>
      <c r="AL84" s="20" t="s">
        <v>23</v>
      </c>
      <c r="AM84" s="20" t="s">
        <v>23</v>
      </c>
      <c r="AN84" s="20" t="s">
        <v>23</v>
      </c>
      <c r="AO84" s="20" t="s">
        <v>23</v>
      </c>
    </row>
    <row r="85" spans="1:41" ht="50.25" hidden="1">
      <c r="A85" s="41" t="s">
        <v>104</v>
      </c>
      <c r="B85" s="49" t="s">
        <v>105</v>
      </c>
      <c r="C85" s="24" t="s">
        <v>119</v>
      </c>
      <c r="D85" s="20" t="s">
        <v>23</v>
      </c>
      <c r="E85" s="20" t="s">
        <v>23</v>
      </c>
      <c r="F85" s="20" t="s">
        <v>23</v>
      </c>
      <c r="G85" s="20" t="s">
        <v>23</v>
      </c>
      <c r="H85" s="20" t="s">
        <v>23</v>
      </c>
      <c r="I85" s="20" t="s">
        <v>23</v>
      </c>
      <c r="J85" s="20" t="s">
        <v>23</v>
      </c>
      <c r="K85" s="20" t="s">
        <v>23</v>
      </c>
      <c r="L85" s="20" t="s">
        <v>23</v>
      </c>
      <c r="M85" s="20" t="s">
        <v>23</v>
      </c>
      <c r="N85" s="20" t="s">
        <v>23</v>
      </c>
      <c r="O85" s="20" t="s">
        <v>23</v>
      </c>
      <c r="P85" s="20" t="s">
        <v>23</v>
      </c>
      <c r="Q85" s="20" t="s">
        <v>23</v>
      </c>
      <c r="R85" s="20" t="s">
        <v>23</v>
      </c>
      <c r="S85" s="20" t="s">
        <v>23</v>
      </c>
      <c r="T85" s="20" t="s">
        <v>23</v>
      </c>
      <c r="U85" s="20" t="s">
        <v>23</v>
      </c>
      <c r="V85" s="20" t="s">
        <v>23</v>
      </c>
      <c r="W85" s="20" t="s">
        <v>23</v>
      </c>
      <c r="X85" s="20" t="s">
        <v>23</v>
      </c>
      <c r="Y85" s="20" t="s">
        <v>23</v>
      </c>
      <c r="Z85" s="20" t="s">
        <v>23</v>
      </c>
      <c r="AA85" s="20" t="s">
        <v>23</v>
      </c>
      <c r="AB85" s="20" t="s">
        <v>23</v>
      </c>
      <c r="AC85" s="20" t="s">
        <v>23</v>
      </c>
      <c r="AD85" s="20" t="s">
        <v>23</v>
      </c>
      <c r="AE85" s="20" t="s">
        <v>23</v>
      </c>
      <c r="AF85" s="20" t="s">
        <v>23</v>
      </c>
      <c r="AG85" s="20" t="s">
        <v>23</v>
      </c>
      <c r="AH85" s="20" t="s">
        <v>23</v>
      </c>
      <c r="AI85" s="20" t="s">
        <v>23</v>
      </c>
      <c r="AJ85" s="20" t="s">
        <v>23</v>
      </c>
      <c r="AK85" s="20" t="s">
        <v>23</v>
      </c>
      <c r="AL85" s="20" t="s">
        <v>23</v>
      </c>
      <c r="AM85" s="20" t="s">
        <v>23</v>
      </c>
      <c r="AN85" s="20" t="s">
        <v>23</v>
      </c>
      <c r="AO85" s="20" t="s">
        <v>23</v>
      </c>
    </row>
    <row r="86" spans="1:41" ht="66.75" hidden="1">
      <c r="A86" s="41" t="s">
        <v>106</v>
      </c>
      <c r="B86" s="49" t="s">
        <v>107</v>
      </c>
      <c r="C86" s="24" t="s">
        <v>119</v>
      </c>
      <c r="D86" s="20" t="s">
        <v>23</v>
      </c>
      <c r="E86" s="20" t="s">
        <v>23</v>
      </c>
      <c r="F86" s="20" t="s">
        <v>23</v>
      </c>
      <c r="G86" s="20" t="s">
        <v>23</v>
      </c>
      <c r="H86" s="20" t="s">
        <v>23</v>
      </c>
      <c r="I86" s="20" t="s">
        <v>23</v>
      </c>
      <c r="J86" s="20" t="s">
        <v>23</v>
      </c>
      <c r="K86" s="20" t="s">
        <v>23</v>
      </c>
      <c r="L86" s="20" t="s">
        <v>23</v>
      </c>
      <c r="M86" s="20" t="s">
        <v>23</v>
      </c>
      <c r="N86" s="20" t="s">
        <v>23</v>
      </c>
      <c r="O86" s="20" t="s">
        <v>23</v>
      </c>
      <c r="P86" s="20" t="s">
        <v>23</v>
      </c>
      <c r="Q86" s="20" t="s">
        <v>23</v>
      </c>
      <c r="R86" s="20" t="s">
        <v>23</v>
      </c>
      <c r="S86" s="20" t="s">
        <v>23</v>
      </c>
      <c r="T86" s="20" t="s">
        <v>23</v>
      </c>
      <c r="U86" s="20" t="s">
        <v>23</v>
      </c>
      <c r="V86" s="20" t="s">
        <v>23</v>
      </c>
      <c r="W86" s="20" t="s">
        <v>23</v>
      </c>
      <c r="X86" s="20" t="s">
        <v>23</v>
      </c>
      <c r="Y86" s="20" t="s">
        <v>23</v>
      </c>
      <c r="Z86" s="20" t="s">
        <v>23</v>
      </c>
      <c r="AA86" s="20" t="s">
        <v>23</v>
      </c>
      <c r="AB86" s="20" t="s">
        <v>23</v>
      </c>
      <c r="AC86" s="20" t="s">
        <v>23</v>
      </c>
      <c r="AD86" s="20" t="s">
        <v>23</v>
      </c>
      <c r="AE86" s="20" t="s">
        <v>23</v>
      </c>
      <c r="AF86" s="20" t="s">
        <v>23</v>
      </c>
      <c r="AG86" s="20" t="s">
        <v>23</v>
      </c>
      <c r="AH86" s="20" t="s">
        <v>23</v>
      </c>
      <c r="AI86" s="20" t="s">
        <v>23</v>
      </c>
      <c r="AJ86" s="20" t="s">
        <v>23</v>
      </c>
      <c r="AK86" s="20" t="s">
        <v>23</v>
      </c>
      <c r="AL86" s="20" t="s">
        <v>23</v>
      </c>
      <c r="AM86" s="20" t="s">
        <v>23</v>
      </c>
      <c r="AN86" s="20" t="s">
        <v>23</v>
      </c>
      <c r="AO86" s="20" t="s">
        <v>23</v>
      </c>
    </row>
    <row r="87" spans="1:41" ht="66.75" hidden="1">
      <c r="A87" s="41" t="s">
        <v>108</v>
      </c>
      <c r="B87" s="49" t="s">
        <v>109</v>
      </c>
      <c r="C87" s="24" t="s">
        <v>119</v>
      </c>
      <c r="D87" s="20" t="s">
        <v>23</v>
      </c>
      <c r="E87" s="20" t="s">
        <v>23</v>
      </c>
      <c r="F87" s="20" t="s">
        <v>23</v>
      </c>
      <c r="G87" s="20" t="s">
        <v>23</v>
      </c>
      <c r="H87" s="20" t="s">
        <v>23</v>
      </c>
      <c r="I87" s="20" t="s">
        <v>23</v>
      </c>
      <c r="J87" s="20" t="s">
        <v>23</v>
      </c>
      <c r="K87" s="20" t="s">
        <v>23</v>
      </c>
      <c r="L87" s="20" t="s">
        <v>23</v>
      </c>
      <c r="M87" s="20" t="s">
        <v>23</v>
      </c>
      <c r="N87" s="20" t="s">
        <v>23</v>
      </c>
      <c r="O87" s="20" t="s">
        <v>23</v>
      </c>
      <c r="P87" s="20" t="s">
        <v>23</v>
      </c>
      <c r="Q87" s="20" t="s">
        <v>23</v>
      </c>
      <c r="R87" s="20" t="s">
        <v>23</v>
      </c>
      <c r="S87" s="20" t="s">
        <v>23</v>
      </c>
      <c r="T87" s="20" t="s">
        <v>23</v>
      </c>
      <c r="U87" s="20" t="s">
        <v>23</v>
      </c>
      <c r="V87" s="20" t="s">
        <v>23</v>
      </c>
      <c r="W87" s="20" t="s">
        <v>23</v>
      </c>
      <c r="X87" s="20" t="s">
        <v>23</v>
      </c>
      <c r="Y87" s="20" t="s">
        <v>23</v>
      </c>
      <c r="Z87" s="20" t="s">
        <v>23</v>
      </c>
      <c r="AA87" s="20" t="s">
        <v>23</v>
      </c>
      <c r="AB87" s="20" t="s">
        <v>23</v>
      </c>
      <c r="AC87" s="20" t="s">
        <v>23</v>
      </c>
      <c r="AD87" s="20" t="s">
        <v>23</v>
      </c>
      <c r="AE87" s="20" t="s">
        <v>23</v>
      </c>
      <c r="AF87" s="20" t="s">
        <v>23</v>
      </c>
      <c r="AG87" s="20" t="s">
        <v>23</v>
      </c>
      <c r="AH87" s="20" t="s">
        <v>23</v>
      </c>
      <c r="AI87" s="20" t="s">
        <v>23</v>
      </c>
      <c r="AJ87" s="20" t="s">
        <v>23</v>
      </c>
      <c r="AK87" s="20" t="s">
        <v>23</v>
      </c>
      <c r="AL87" s="20" t="s">
        <v>23</v>
      </c>
      <c r="AM87" s="20" t="s">
        <v>23</v>
      </c>
      <c r="AN87" s="20" t="s">
        <v>23</v>
      </c>
      <c r="AO87" s="20" t="s">
        <v>23</v>
      </c>
    </row>
    <row r="88" spans="1:41" ht="50.25" hidden="1">
      <c r="A88" s="41" t="s">
        <v>110</v>
      </c>
      <c r="B88" s="49" t="s">
        <v>111</v>
      </c>
      <c r="C88" s="24" t="s">
        <v>119</v>
      </c>
      <c r="D88" s="20" t="s">
        <v>23</v>
      </c>
      <c r="E88" s="20" t="s">
        <v>23</v>
      </c>
      <c r="F88" s="20" t="s">
        <v>23</v>
      </c>
      <c r="G88" s="20" t="s">
        <v>23</v>
      </c>
      <c r="H88" s="20" t="s">
        <v>23</v>
      </c>
      <c r="I88" s="20" t="s">
        <v>23</v>
      </c>
      <c r="J88" s="20" t="s">
        <v>23</v>
      </c>
      <c r="K88" s="20" t="s">
        <v>23</v>
      </c>
      <c r="L88" s="20" t="s">
        <v>23</v>
      </c>
      <c r="M88" s="20" t="s">
        <v>23</v>
      </c>
      <c r="N88" s="20" t="s">
        <v>23</v>
      </c>
      <c r="O88" s="20" t="s">
        <v>23</v>
      </c>
      <c r="P88" s="20" t="s">
        <v>23</v>
      </c>
      <c r="Q88" s="20" t="s">
        <v>23</v>
      </c>
      <c r="R88" s="20" t="s">
        <v>23</v>
      </c>
      <c r="S88" s="20" t="s">
        <v>23</v>
      </c>
      <c r="T88" s="20" t="s">
        <v>23</v>
      </c>
      <c r="U88" s="20" t="s">
        <v>23</v>
      </c>
      <c r="V88" s="20" t="s">
        <v>23</v>
      </c>
      <c r="W88" s="20" t="s">
        <v>23</v>
      </c>
      <c r="X88" s="20" t="s">
        <v>23</v>
      </c>
      <c r="Y88" s="20" t="s">
        <v>23</v>
      </c>
      <c r="Z88" s="20" t="s">
        <v>23</v>
      </c>
      <c r="AA88" s="20" t="s">
        <v>23</v>
      </c>
      <c r="AB88" s="20" t="s">
        <v>23</v>
      </c>
      <c r="AC88" s="20" t="s">
        <v>23</v>
      </c>
      <c r="AD88" s="20" t="s">
        <v>23</v>
      </c>
      <c r="AE88" s="20" t="s">
        <v>23</v>
      </c>
      <c r="AF88" s="20" t="s">
        <v>23</v>
      </c>
      <c r="AG88" s="20" t="s">
        <v>23</v>
      </c>
      <c r="AH88" s="20" t="s">
        <v>23</v>
      </c>
      <c r="AI88" s="20" t="s">
        <v>23</v>
      </c>
      <c r="AJ88" s="20" t="s">
        <v>23</v>
      </c>
      <c r="AK88" s="20" t="s">
        <v>23</v>
      </c>
      <c r="AL88" s="20" t="s">
        <v>23</v>
      </c>
      <c r="AM88" s="20" t="s">
        <v>23</v>
      </c>
      <c r="AN88" s="20" t="s">
        <v>23</v>
      </c>
      <c r="AO88" s="20" t="s">
        <v>23</v>
      </c>
    </row>
    <row r="89" spans="1:41" ht="50.25" hidden="1">
      <c r="A89" s="41" t="s">
        <v>112</v>
      </c>
      <c r="B89" s="49" t="s">
        <v>113</v>
      </c>
      <c r="C89" s="24" t="s">
        <v>119</v>
      </c>
      <c r="D89" s="20" t="s">
        <v>23</v>
      </c>
      <c r="E89" s="20" t="s">
        <v>23</v>
      </c>
      <c r="F89" s="20" t="s">
        <v>23</v>
      </c>
      <c r="G89" s="20" t="s">
        <v>23</v>
      </c>
      <c r="H89" s="20" t="s">
        <v>23</v>
      </c>
      <c r="I89" s="20" t="s">
        <v>23</v>
      </c>
      <c r="J89" s="20" t="s">
        <v>23</v>
      </c>
      <c r="K89" s="20" t="s">
        <v>23</v>
      </c>
      <c r="L89" s="20" t="s">
        <v>23</v>
      </c>
      <c r="M89" s="20" t="s">
        <v>23</v>
      </c>
      <c r="N89" s="20" t="s">
        <v>23</v>
      </c>
      <c r="O89" s="20" t="s">
        <v>23</v>
      </c>
      <c r="P89" s="20" t="s">
        <v>23</v>
      </c>
      <c r="Q89" s="20" t="s">
        <v>23</v>
      </c>
      <c r="R89" s="20" t="s">
        <v>23</v>
      </c>
      <c r="S89" s="20" t="s">
        <v>23</v>
      </c>
      <c r="T89" s="20" t="s">
        <v>23</v>
      </c>
      <c r="U89" s="20" t="s">
        <v>23</v>
      </c>
      <c r="V89" s="20" t="s">
        <v>23</v>
      </c>
      <c r="W89" s="20" t="s">
        <v>23</v>
      </c>
      <c r="X89" s="20" t="s">
        <v>23</v>
      </c>
      <c r="Y89" s="20" t="s">
        <v>23</v>
      </c>
      <c r="Z89" s="20" t="s">
        <v>23</v>
      </c>
      <c r="AA89" s="20" t="s">
        <v>23</v>
      </c>
      <c r="AB89" s="20" t="s">
        <v>23</v>
      </c>
      <c r="AC89" s="20" t="s">
        <v>23</v>
      </c>
      <c r="AD89" s="20" t="s">
        <v>23</v>
      </c>
      <c r="AE89" s="20" t="s">
        <v>23</v>
      </c>
      <c r="AF89" s="20" t="s">
        <v>23</v>
      </c>
      <c r="AG89" s="20" t="s">
        <v>23</v>
      </c>
      <c r="AH89" s="20" t="s">
        <v>23</v>
      </c>
      <c r="AI89" s="20" t="s">
        <v>23</v>
      </c>
      <c r="AJ89" s="20" t="s">
        <v>23</v>
      </c>
      <c r="AK89" s="20" t="s">
        <v>23</v>
      </c>
      <c r="AL89" s="20" t="s">
        <v>23</v>
      </c>
      <c r="AM89" s="20" t="s">
        <v>23</v>
      </c>
      <c r="AN89" s="20" t="s">
        <v>23</v>
      </c>
      <c r="AO89" s="20" t="s">
        <v>23</v>
      </c>
    </row>
    <row r="90" spans="1:41" ht="66.75" hidden="1">
      <c r="A90" s="41" t="s">
        <v>114</v>
      </c>
      <c r="B90" s="49" t="s">
        <v>115</v>
      </c>
      <c r="C90" s="24" t="s">
        <v>119</v>
      </c>
      <c r="D90" s="20" t="s">
        <v>23</v>
      </c>
      <c r="E90" s="20" t="s">
        <v>23</v>
      </c>
      <c r="F90" s="20" t="s">
        <v>23</v>
      </c>
      <c r="G90" s="20" t="s">
        <v>23</v>
      </c>
      <c r="H90" s="20" t="s">
        <v>23</v>
      </c>
      <c r="I90" s="20" t="s">
        <v>23</v>
      </c>
      <c r="J90" s="20" t="s">
        <v>23</v>
      </c>
      <c r="K90" s="20" t="s">
        <v>23</v>
      </c>
      <c r="L90" s="20" t="s">
        <v>23</v>
      </c>
      <c r="M90" s="20" t="s">
        <v>23</v>
      </c>
      <c r="N90" s="20" t="s">
        <v>23</v>
      </c>
      <c r="O90" s="20" t="s">
        <v>23</v>
      </c>
      <c r="P90" s="20" t="s">
        <v>23</v>
      </c>
      <c r="Q90" s="20" t="s">
        <v>23</v>
      </c>
      <c r="R90" s="20" t="s">
        <v>23</v>
      </c>
      <c r="S90" s="20" t="s">
        <v>23</v>
      </c>
      <c r="T90" s="20" t="s">
        <v>23</v>
      </c>
      <c r="U90" s="20" t="s">
        <v>23</v>
      </c>
      <c r="V90" s="20" t="s">
        <v>23</v>
      </c>
      <c r="W90" s="20" t="s">
        <v>23</v>
      </c>
      <c r="X90" s="20" t="s">
        <v>23</v>
      </c>
      <c r="Y90" s="20" t="s">
        <v>23</v>
      </c>
      <c r="Z90" s="20" t="s">
        <v>23</v>
      </c>
      <c r="AA90" s="20" t="s">
        <v>23</v>
      </c>
      <c r="AB90" s="20" t="s">
        <v>23</v>
      </c>
      <c r="AC90" s="20" t="s">
        <v>23</v>
      </c>
      <c r="AD90" s="20" t="s">
        <v>23</v>
      </c>
      <c r="AE90" s="20" t="s">
        <v>23</v>
      </c>
      <c r="AF90" s="20" t="s">
        <v>23</v>
      </c>
      <c r="AG90" s="20" t="s">
        <v>23</v>
      </c>
      <c r="AH90" s="20" t="s">
        <v>23</v>
      </c>
      <c r="AI90" s="20" t="s">
        <v>23</v>
      </c>
      <c r="AJ90" s="20" t="s">
        <v>23</v>
      </c>
      <c r="AK90" s="20" t="s">
        <v>23</v>
      </c>
      <c r="AL90" s="20" t="s">
        <v>23</v>
      </c>
      <c r="AM90" s="20" t="s">
        <v>23</v>
      </c>
      <c r="AN90" s="20" t="s">
        <v>23</v>
      </c>
      <c r="AO90" s="20" t="s">
        <v>23</v>
      </c>
    </row>
    <row r="91" spans="1:41" ht="84" hidden="1">
      <c r="A91" s="41" t="s">
        <v>116</v>
      </c>
      <c r="B91" s="49" t="s">
        <v>128</v>
      </c>
      <c r="C91" s="24" t="s">
        <v>119</v>
      </c>
      <c r="D91" s="20" t="s">
        <v>23</v>
      </c>
      <c r="E91" s="20" t="s">
        <v>23</v>
      </c>
      <c r="F91" s="20" t="s">
        <v>23</v>
      </c>
      <c r="G91" s="20" t="s">
        <v>23</v>
      </c>
      <c r="H91" s="20" t="s">
        <v>23</v>
      </c>
      <c r="I91" s="20" t="s">
        <v>23</v>
      </c>
      <c r="J91" s="20" t="s">
        <v>23</v>
      </c>
      <c r="K91" s="20" t="s">
        <v>23</v>
      </c>
      <c r="L91" s="20" t="s">
        <v>23</v>
      </c>
      <c r="M91" s="20" t="s">
        <v>23</v>
      </c>
      <c r="N91" s="20" t="s">
        <v>23</v>
      </c>
      <c r="O91" s="20" t="s">
        <v>23</v>
      </c>
      <c r="P91" s="20" t="s">
        <v>23</v>
      </c>
      <c r="Q91" s="20" t="s">
        <v>23</v>
      </c>
      <c r="R91" s="20" t="s">
        <v>23</v>
      </c>
      <c r="S91" s="20" t="s">
        <v>23</v>
      </c>
      <c r="T91" s="20" t="s">
        <v>23</v>
      </c>
      <c r="U91" s="20" t="s">
        <v>23</v>
      </c>
      <c r="V91" s="20" t="s">
        <v>23</v>
      </c>
      <c r="W91" s="20" t="s">
        <v>23</v>
      </c>
      <c r="X91" s="20" t="s">
        <v>23</v>
      </c>
      <c r="Y91" s="20" t="s">
        <v>23</v>
      </c>
      <c r="Z91" s="20" t="s">
        <v>23</v>
      </c>
      <c r="AA91" s="20" t="s">
        <v>23</v>
      </c>
      <c r="AB91" s="20" t="s">
        <v>23</v>
      </c>
      <c r="AC91" s="20" t="s">
        <v>23</v>
      </c>
      <c r="AD91" s="20" t="s">
        <v>23</v>
      </c>
      <c r="AE91" s="20" t="s">
        <v>23</v>
      </c>
      <c r="AF91" s="20" t="s">
        <v>23</v>
      </c>
      <c r="AG91" s="20" t="s">
        <v>23</v>
      </c>
      <c r="AH91" s="20" t="s">
        <v>23</v>
      </c>
      <c r="AI91" s="20" t="s">
        <v>23</v>
      </c>
      <c r="AJ91" s="20" t="s">
        <v>23</v>
      </c>
      <c r="AK91" s="20" t="s">
        <v>23</v>
      </c>
      <c r="AL91" s="20" t="s">
        <v>23</v>
      </c>
      <c r="AM91" s="20" t="s">
        <v>23</v>
      </c>
      <c r="AN91" s="20" t="s">
        <v>23</v>
      </c>
      <c r="AO91" s="20" t="s">
        <v>23</v>
      </c>
    </row>
    <row r="92" spans="1:41" ht="66.75" hidden="1">
      <c r="A92" s="41" t="s">
        <v>117</v>
      </c>
      <c r="B92" s="49" t="s">
        <v>118</v>
      </c>
      <c r="C92" s="24" t="s">
        <v>119</v>
      </c>
      <c r="D92" s="20" t="s">
        <v>23</v>
      </c>
      <c r="E92" s="20" t="s">
        <v>23</v>
      </c>
      <c r="F92" s="20" t="s">
        <v>23</v>
      </c>
      <c r="G92" s="20" t="s">
        <v>23</v>
      </c>
      <c r="H92" s="20" t="s">
        <v>23</v>
      </c>
      <c r="I92" s="20" t="s">
        <v>23</v>
      </c>
      <c r="J92" s="20" t="s">
        <v>23</v>
      </c>
      <c r="K92" s="20" t="s">
        <v>23</v>
      </c>
      <c r="L92" s="20" t="s">
        <v>23</v>
      </c>
      <c r="M92" s="20" t="s">
        <v>23</v>
      </c>
      <c r="N92" s="20" t="s">
        <v>23</v>
      </c>
      <c r="O92" s="20" t="s">
        <v>23</v>
      </c>
      <c r="P92" s="20" t="s">
        <v>23</v>
      </c>
      <c r="Q92" s="20" t="s">
        <v>23</v>
      </c>
      <c r="R92" s="20" t="s">
        <v>23</v>
      </c>
      <c r="S92" s="20" t="s">
        <v>23</v>
      </c>
      <c r="T92" s="20" t="s">
        <v>23</v>
      </c>
      <c r="U92" s="20" t="s">
        <v>23</v>
      </c>
      <c r="V92" s="20" t="s">
        <v>23</v>
      </c>
      <c r="W92" s="20" t="s">
        <v>23</v>
      </c>
      <c r="X92" s="20" t="s">
        <v>23</v>
      </c>
      <c r="Y92" s="20" t="s">
        <v>23</v>
      </c>
      <c r="Z92" s="20" t="s">
        <v>23</v>
      </c>
      <c r="AA92" s="20" t="s">
        <v>23</v>
      </c>
      <c r="AB92" s="20" t="s">
        <v>23</v>
      </c>
      <c r="AC92" s="20" t="s">
        <v>23</v>
      </c>
      <c r="AD92" s="20" t="s">
        <v>23</v>
      </c>
      <c r="AE92" s="20" t="s">
        <v>23</v>
      </c>
      <c r="AF92" s="20" t="s">
        <v>23</v>
      </c>
      <c r="AG92" s="20" t="s">
        <v>23</v>
      </c>
      <c r="AH92" s="20" t="s">
        <v>23</v>
      </c>
      <c r="AI92" s="20" t="s">
        <v>23</v>
      </c>
      <c r="AJ92" s="20" t="s">
        <v>23</v>
      </c>
      <c r="AK92" s="20" t="s">
        <v>23</v>
      </c>
      <c r="AL92" s="20" t="s">
        <v>23</v>
      </c>
      <c r="AM92" s="20" t="s">
        <v>23</v>
      </c>
      <c r="AN92" s="20" t="s">
        <v>23</v>
      </c>
      <c r="AO92" s="20" t="s">
        <v>23</v>
      </c>
    </row>
    <row r="93" spans="1:43" s="2" customFormat="1" ht="50.25">
      <c r="A93" s="41" t="s">
        <v>40</v>
      </c>
      <c r="B93" s="22" t="s">
        <v>41</v>
      </c>
      <c r="C93" s="50" t="s">
        <v>119</v>
      </c>
      <c r="D93" s="20" t="s">
        <v>23</v>
      </c>
      <c r="E93" s="20" t="s">
        <v>23</v>
      </c>
      <c r="F93" s="20" t="s">
        <v>23</v>
      </c>
      <c r="G93" s="20" t="s">
        <v>23</v>
      </c>
      <c r="H93" s="21">
        <f aca="true" t="shared" si="21" ref="H93:AC93">SUM(H94:H102)</f>
        <v>0.190815</v>
      </c>
      <c r="I93" s="21">
        <f t="shared" si="21"/>
        <v>0</v>
      </c>
      <c r="J93" s="21">
        <f t="shared" si="21"/>
        <v>0.579937019</v>
      </c>
      <c r="K93" s="21">
        <v>78.63909930000001</v>
      </c>
      <c r="L93" s="21">
        <f t="shared" si="21"/>
        <v>3.10173555995</v>
      </c>
      <c r="M93" s="21">
        <f t="shared" si="21"/>
        <v>57.18345958</v>
      </c>
      <c r="N93" s="21">
        <f t="shared" si="21"/>
        <v>40.07564483791441</v>
      </c>
      <c r="O93" s="21">
        <f t="shared" si="21"/>
        <v>0</v>
      </c>
      <c r="P93" s="21">
        <f t="shared" si="21"/>
        <v>0</v>
      </c>
      <c r="Q93" s="21">
        <f t="shared" si="21"/>
        <v>0</v>
      </c>
      <c r="R93" s="21">
        <f t="shared" si="21"/>
        <v>0</v>
      </c>
      <c r="S93" s="21">
        <f t="shared" si="21"/>
        <v>0</v>
      </c>
      <c r="T93" s="21">
        <f t="shared" si="21"/>
        <v>0</v>
      </c>
      <c r="U93" s="20" t="s">
        <v>23</v>
      </c>
      <c r="V93" s="21">
        <f t="shared" si="21"/>
        <v>77.00030069</v>
      </c>
      <c r="W93" s="20" t="s">
        <v>23</v>
      </c>
      <c r="X93" s="21">
        <f t="shared" si="21"/>
        <v>78.6390993</v>
      </c>
      <c r="Y93" s="20" t="s">
        <v>23</v>
      </c>
      <c r="Z93" s="20" t="s">
        <v>23</v>
      </c>
      <c r="AA93" s="20" t="s">
        <v>23</v>
      </c>
      <c r="AB93" s="20" t="s">
        <v>23</v>
      </c>
      <c r="AC93" s="21">
        <f t="shared" si="21"/>
        <v>44.63449715</v>
      </c>
      <c r="AD93" s="20" t="s">
        <v>23</v>
      </c>
      <c r="AE93" s="21">
        <f aca="true" t="shared" si="22" ref="AE93:AK93">SUM(AE94:AE102)</f>
        <v>12.94064758</v>
      </c>
      <c r="AF93" s="20" t="s">
        <v>23</v>
      </c>
      <c r="AG93" s="21">
        <f t="shared" si="22"/>
        <v>0</v>
      </c>
      <c r="AH93" s="20" t="s">
        <v>23</v>
      </c>
      <c r="AI93" s="21">
        <f t="shared" si="22"/>
        <v>0</v>
      </c>
      <c r="AJ93" s="20" t="s">
        <v>23</v>
      </c>
      <c r="AK93" s="21">
        <f t="shared" si="22"/>
        <v>21.063954570000003</v>
      </c>
      <c r="AL93" s="20" t="s">
        <v>23</v>
      </c>
      <c r="AM93" s="21">
        <f>AC93+AE93+AG93+AI93+AK93</f>
        <v>78.63909930000001</v>
      </c>
      <c r="AN93" s="20" t="s">
        <v>23</v>
      </c>
      <c r="AO93" s="42" t="s">
        <v>23</v>
      </c>
      <c r="AP93" s="17"/>
      <c r="AQ93" s="17"/>
    </row>
    <row r="94" spans="1:41" ht="100.5">
      <c r="A94" s="36" t="s">
        <v>189</v>
      </c>
      <c r="B94" s="47" t="s">
        <v>190</v>
      </c>
      <c r="C94" s="53" t="s">
        <v>191</v>
      </c>
      <c r="D94" s="34" t="s">
        <v>129</v>
      </c>
      <c r="E94" s="28">
        <v>2020</v>
      </c>
      <c r="F94" s="28">
        <v>2021</v>
      </c>
      <c r="G94" s="35" t="s">
        <v>23</v>
      </c>
      <c r="H94" s="35" t="s">
        <v>23</v>
      </c>
      <c r="I94" s="29" t="s">
        <v>23</v>
      </c>
      <c r="J94" s="28" t="s">
        <v>23</v>
      </c>
      <c r="K94" s="29">
        <v>3.25955869</v>
      </c>
      <c r="L94" s="29">
        <v>0.25010567</v>
      </c>
      <c r="M94" s="29">
        <v>1.955735214</v>
      </c>
      <c r="N94" s="29">
        <v>1.053717806</v>
      </c>
      <c r="O94" s="35">
        <v>0</v>
      </c>
      <c r="P94" s="65" t="s">
        <v>23</v>
      </c>
      <c r="Q94" s="65" t="s">
        <v>23</v>
      </c>
      <c r="R94" s="65" t="s">
        <v>23</v>
      </c>
      <c r="S94" s="65" t="s">
        <v>23</v>
      </c>
      <c r="T94" s="65" t="s">
        <v>23</v>
      </c>
      <c r="U94" s="20" t="s">
        <v>23</v>
      </c>
      <c r="V94" s="35">
        <f>3.911470428/1.2</f>
        <v>3.25955869</v>
      </c>
      <c r="W94" s="20" t="s">
        <v>23</v>
      </c>
      <c r="X94" s="35">
        <f>3.911470428/1.2</f>
        <v>3.25955869</v>
      </c>
      <c r="Y94" s="20" t="s">
        <v>23</v>
      </c>
      <c r="Z94" s="20" t="s">
        <v>23</v>
      </c>
      <c r="AA94" s="20" t="s">
        <v>23</v>
      </c>
      <c r="AB94" s="35" t="s">
        <v>23</v>
      </c>
      <c r="AC94" s="35">
        <v>0.25010567</v>
      </c>
      <c r="AD94" s="35" t="s">
        <v>23</v>
      </c>
      <c r="AE94" s="35">
        <v>3.00945302</v>
      </c>
      <c r="AF94" s="35" t="s">
        <v>23</v>
      </c>
      <c r="AG94" s="35" t="s">
        <v>23</v>
      </c>
      <c r="AH94" s="35" t="s">
        <v>23</v>
      </c>
      <c r="AI94" s="35" t="s">
        <v>23</v>
      </c>
      <c r="AJ94" s="35" t="s">
        <v>23</v>
      </c>
      <c r="AK94" s="35" t="s">
        <v>23</v>
      </c>
      <c r="AL94" s="35" t="s">
        <v>23</v>
      </c>
      <c r="AM94" s="32">
        <f>AE94+AC94</f>
        <v>3.25955869</v>
      </c>
      <c r="AN94" s="35" t="s">
        <v>23</v>
      </c>
      <c r="AO94" s="35" t="s">
        <v>23</v>
      </c>
    </row>
    <row r="95" spans="1:43" s="2" customFormat="1" ht="100.5">
      <c r="A95" s="36" t="s">
        <v>189</v>
      </c>
      <c r="B95" s="26" t="s">
        <v>192</v>
      </c>
      <c r="C95" s="39" t="s">
        <v>193</v>
      </c>
      <c r="D95" s="34" t="s">
        <v>129</v>
      </c>
      <c r="E95" s="28">
        <v>2020</v>
      </c>
      <c r="F95" s="28">
        <v>2021</v>
      </c>
      <c r="G95" s="35" t="s">
        <v>23</v>
      </c>
      <c r="H95" s="35" t="s">
        <v>23</v>
      </c>
      <c r="I95" s="29" t="s">
        <v>23</v>
      </c>
      <c r="J95" s="28" t="s">
        <v>23</v>
      </c>
      <c r="K95" s="29">
        <v>9.65414362</v>
      </c>
      <c r="L95" s="29">
        <v>0.62578455</v>
      </c>
      <c r="M95" s="29">
        <v>5.792486171999999</v>
      </c>
      <c r="N95" s="29">
        <v>3.2358728979999993</v>
      </c>
      <c r="O95" s="35">
        <v>0</v>
      </c>
      <c r="P95" s="65" t="s">
        <v>23</v>
      </c>
      <c r="Q95" s="65" t="s">
        <v>23</v>
      </c>
      <c r="R95" s="65" t="s">
        <v>23</v>
      </c>
      <c r="S95" s="65" t="s">
        <v>23</v>
      </c>
      <c r="T95" s="65" t="s">
        <v>23</v>
      </c>
      <c r="U95" s="20" t="s">
        <v>23</v>
      </c>
      <c r="V95" s="32">
        <f>11.584972344/1.2</f>
        <v>9.654143620000001</v>
      </c>
      <c r="W95" s="20" t="s">
        <v>23</v>
      </c>
      <c r="X95" s="32">
        <f>11.584972344/1.2</f>
        <v>9.654143620000001</v>
      </c>
      <c r="Y95" s="20" t="s">
        <v>23</v>
      </c>
      <c r="Z95" s="20" t="s">
        <v>23</v>
      </c>
      <c r="AA95" s="20" t="s">
        <v>23</v>
      </c>
      <c r="AB95" s="35" t="s">
        <v>23</v>
      </c>
      <c r="AC95" s="35">
        <f>0.62578455</f>
        <v>0.62578455</v>
      </c>
      <c r="AD95" s="35" t="s">
        <v>23</v>
      </c>
      <c r="AE95" s="35">
        <v>9.02835907</v>
      </c>
      <c r="AF95" s="35" t="s">
        <v>23</v>
      </c>
      <c r="AG95" s="35" t="s">
        <v>23</v>
      </c>
      <c r="AH95" s="35" t="s">
        <v>23</v>
      </c>
      <c r="AI95" s="35" t="s">
        <v>23</v>
      </c>
      <c r="AJ95" s="35" t="s">
        <v>23</v>
      </c>
      <c r="AK95" s="35" t="s">
        <v>23</v>
      </c>
      <c r="AL95" s="35" t="s">
        <v>23</v>
      </c>
      <c r="AM95" s="32">
        <f>AE95+AC95</f>
        <v>9.654143620000001</v>
      </c>
      <c r="AN95" s="35" t="s">
        <v>23</v>
      </c>
      <c r="AO95" s="35" t="s">
        <v>23</v>
      </c>
      <c r="AP95" s="17"/>
      <c r="AQ95" s="17"/>
    </row>
    <row r="96" spans="1:43" s="2" customFormat="1" ht="117">
      <c r="A96" s="36" t="s">
        <v>189</v>
      </c>
      <c r="B96" s="26" t="s">
        <v>194</v>
      </c>
      <c r="C96" s="39" t="s">
        <v>195</v>
      </c>
      <c r="D96" s="34" t="s">
        <v>129</v>
      </c>
      <c r="E96" s="28">
        <v>2020</v>
      </c>
      <c r="F96" s="28">
        <v>2021</v>
      </c>
      <c r="G96" s="35" t="s">
        <v>23</v>
      </c>
      <c r="H96" s="35" t="s">
        <v>23</v>
      </c>
      <c r="I96" s="29" t="s">
        <v>23</v>
      </c>
      <c r="J96" s="28" t="s">
        <v>23</v>
      </c>
      <c r="K96" s="29">
        <v>1.24237558</v>
      </c>
      <c r="L96" s="29">
        <v>0.33954009</v>
      </c>
      <c r="M96" s="29">
        <v>0.745425348</v>
      </c>
      <c r="N96" s="29">
        <v>0.15741014199999992</v>
      </c>
      <c r="O96" s="35">
        <v>0</v>
      </c>
      <c r="P96" s="65" t="s">
        <v>23</v>
      </c>
      <c r="Q96" s="65" t="s">
        <v>23</v>
      </c>
      <c r="R96" s="65" t="s">
        <v>23</v>
      </c>
      <c r="S96" s="65" t="s">
        <v>23</v>
      </c>
      <c r="T96" s="65" t="s">
        <v>23</v>
      </c>
      <c r="U96" s="20" t="s">
        <v>23</v>
      </c>
      <c r="V96" s="35">
        <f>1.490850696/1.2</f>
        <v>1.24237558</v>
      </c>
      <c r="W96" s="20" t="s">
        <v>23</v>
      </c>
      <c r="X96" s="35">
        <f>1.490850696/1.2</f>
        <v>1.24237558</v>
      </c>
      <c r="Y96" s="20" t="s">
        <v>23</v>
      </c>
      <c r="Z96" s="20" t="s">
        <v>23</v>
      </c>
      <c r="AA96" s="20" t="s">
        <v>23</v>
      </c>
      <c r="AB96" s="35" t="s">
        <v>23</v>
      </c>
      <c r="AC96" s="35">
        <v>0.33954009</v>
      </c>
      <c r="AD96" s="35" t="s">
        <v>23</v>
      </c>
      <c r="AE96" s="35">
        <v>0.90283549</v>
      </c>
      <c r="AF96" s="35" t="s">
        <v>23</v>
      </c>
      <c r="AG96" s="35" t="s">
        <v>23</v>
      </c>
      <c r="AH96" s="35" t="s">
        <v>23</v>
      </c>
      <c r="AI96" s="35" t="s">
        <v>23</v>
      </c>
      <c r="AJ96" s="35" t="s">
        <v>23</v>
      </c>
      <c r="AK96" s="35" t="s">
        <v>23</v>
      </c>
      <c r="AL96" s="35" t="s">
        <v>23</v>
      </c>
      <c r="AM96" s="32">
        <f>AE96+AC96</f>
        <v>1.24237558</v>
      </c>
      <c r="AN96" s="35" t="s">
        <v>23</v>
      </c>
      <c r="AO96" s="35" t="s">
        <v>23</v>
      </c>
      <c r="AP96" s="17"/>
      <c r="AQ96" s="17"/>
    </row>
    <row r="97" spans="1:41" ht="84">
      <c r="A97" s="36" t="s">
        <v>189</v>
      </c>
      <c r="B97" s="26" t="s">
        <v>196</v>
      </c>
      <c r="C97" s="44" t="s">
        <v>197</v>
      </c>
      <c r="D97" s="34" t="s">
        <v>129</v>
      </c>
      <c r="E97" s="28">
        <v>2020</v>
      </c>
      <c r="F97" s="28">
        <v>2020</v>
      </c>
      <c r="G97" s="35" t="s">
        <v>23</v>
      </c>
      <c r="H97" s="35" t="s">
        <v>23</v>
      </c>
      <c r="I97" s="29" t="s">
        <v>23</v>
      </c>
      <c r="J97" s="28" t="s">
        <v>23</v>
      </c>
      <c r="K97" s="29">
        <v>0.74990802</v>
      </c>
      <c r="L97" s="29">
        <v>0.74990802</v>
      </c>
      <c r="M97" s="29">
        <v>0.44994481199999997</v>
      </c>
      <c r="N97" s="29">
        <v>0</v>
      </c>
      <c r="O97" s="35">
        <v>0</v>
      </c>
      <c r="P97" s="65" t="s">
        <v>23</v>
      </c>
      <c r="Q97" s="65" t="s">
        <v>23</v>
      </c>
      <c r="R97" s="65" t="s">
        <v>23</v>
      </c>
      <c r="S97" s="65" t="s">
        <v>23</v>
      </c>
      <c r="T97" s="65" t="s">
        <v>23</v>
      </c>
      <c r="U97" s="20" t="s">
        <v>23</v>
      </c>
      <c r="V97" s="35">
        <f>0.899889624/1.2</f>
        <v>0.7499080200000001</v>
      </c>
      <c r="W97" s="20" t="s">
        <v>23</v>
      </c>
      <c r="X97" s="35">
        <f>0.899889624/1.2</f>
        <v>0.7499080200000001</v>
      </c>
      <c r="Y97" s="20" t="s">
        <v>23</v>
      </c>
      <c r="Z97" s="20" t="s">
        <v>23</v>
      </c>
      <c r="AA97" s="20" t="s">
        <v>23</v>
      </c>
      <c r="AB97" s="35" t="s">
        <v>23</v>
      </c>
      <c r="AC97" s="35">
        <v>0.74990802</v>
      </c>
      <c r="AD97" s="35" t="s">
        <v>23</v>
      </c>
      <c r="AE97" s="35" t="s">
        <v>23</v>
      </c>
      <c r="AF97" s="35" t="s">
        <v>23</v>
      </c>
      <c r="AG97" s="35" t="s">
        <v>23</v>
      </c>
      <c r="AH97" s="35" t="s">
        <v>23</v>
      </c>
      <c r="AI97" s="35" t="s">
        <v>23</v>
      </c>
      <c r="AJ97" s="35" t="s">
        <v>23</v>
      </c>
      <c r="AK97" s="35" t="s">
        <v>23</v>
      </c>
      <c r="AL97" s="35" t="s">
        <v>23</v>
      </c>
      <c r="AM97" s="32">
        <f>AC97</f>
        <v>0.74990802</v>
      </c>
      <c r="AN97" s="35" t="s">
        <v>23</v>
      </c>
      <c r="AO97" s="35" t="s">
        <v>23</v>
      </c>
    </row>
    <row r="98" spans="1:43" s="2" customFormat="1" ht="117">
      <c r="A98" s="36" t="s">
        <v>189</v>
      </c>
      <c r="B98" s="26" t="s">
        <v>137</v>
      </c>
      <c r="C98" s="39" t="s">
        <v>141</v>
      </c>
      <c r="D98" s="34" t="s">
        <v>129</v>
      </c>
      <c r="E98" s="28">
        <v>2016</v>
      </c>
      <c r="F98" s="28">
        <v>2024</v>
      </c>
      <c r="G98" s="35" t="s">
        <v>23</v>
      </c>
      <c r="H98" s="35" t="s">
        <v>23</v>
      </c>
      <c r="I98" s="29" t="s">
        <v>23</v>
      </c>
      <c r="J98" s="35">
        <v>0.4550536856666667</v>
      </c>
      <c r="K98" s="29">
        <f>49.083/1.18</f>
        <v>41.59576271186441</v>
      </c>
      <c r="L98" s="29">
        <v>0.7141329513500002</v>
      </c>
      <c r="M98" s="29">
        <v>22.242279166</v>
      </c>
      <c r="N98" s="29">
        <f>K98-L98-M98</f>
        <v>18.639350594514408</v>
      </c>
      <c r="O98" s="35">
        <v>0</v>
      </c>
      <c r="P98" s="65" t="s">
        <v>23</v>
      </c>
      <c r="Q98" s="65" t="s">
        <v>23</v>
      </c>
      <c r="R98" s="65" t="s">
        <v>23</v>
      </c>
      <c r="S98" s="65" t="s">
        <v>23</v>
      </c>
      <c r="T98" s="65" t="s">
        <v>23</v>
      </c>
      <c r="U98" s="20" t="s">
        <v>23</v>
      </c>
      <c r="V98" s="35">
        <v>18.765</v>
      </c>
      <c r="W98" s="20" t="s">
        <v>23</v>
      </c>
      <c r="X98" s="35">
        <f>24.484558332/1.2</f>
        <v>20.40379861</v>
      </c>
      <c r="Y98" s="20" t="s">
        <v>23</v>
      </c>
      <c r="Z98" s="20" t="s">
        <v>23</v>
      </c>
      <c r="AA98" s="20">
        <v>18.765</v>
      </c>
      <c r="AB98" s="35" t="s">
        <v>23</v>
      </c>
      <c r="AC98" s="35" t="s">
        <v>23</v>
      </c>
      <c r="AD98" s="35" t="s">
        <v>23</v>
      </c>
      <c r="AE98" s="35" t="s">
        <v>23</v>
      </c>
      <c r="AF98" s="35" t="s">
        <v>23</v>
      </c>
      <c r="AG98" s="35" t="s">
        <v>23</v>
      </c>
      <c r="AH98" s="35" t="s">
        <v>23</v>
      </c>
      <c r="AI98" s="35" t="s">
        <v>23</v>
      </c>
      <c r="AJ98" s="35" t="s">
        <v>23</v>
      </c>
      <c r="AK98" s="35">
        <f>15.91379861+4.49</f>
        <v>20.403798610000003</v>
      </c>
      <c r="AL98" s="35" t="s">
        <v>23</v>
      </c>
      <c r="AM98" s="32">
        <f>AK98</f>
        <v>20.403798610000003</v>
      </c>
      <c r="AN98" s="35" t="s">
        <v>23</v>
      </c>
      <c r="AO98" s="35" t="s">
        <v>23</v>
      </c>
      <c r="AP98" s="17"/>
      <c r="AQ98" s="17"/>
    </row>
    <row r="99" spans="1:43" s="2" customFormat="1" ht="66.75">
      <c r="A99" s="36" t="s">
        <v>189</v>
      </c>
      <c r="B99" s="26" t="s">
        <v>132</v>
      </c>
      <c r="C99" s="45" t="s">
        <v>134</v>
      </c>
      <c r="D99" s="34" t="s">
        <v>129</v>
      </c>
      <c r="E99" s="28">
        <v>2018</v>
      </c>
      <c r="F99" s="28">
        <v>2024</v>
      </c>
      <c r="G99" s="35" t="s">
        <v>23</v>
      </c>
      <c r="H99" s="35">
        <v>0.190815</v>
      </c>
      <c r="I99" s="29" t="s">
        <v>23</v>
      </c>
      <c r="J99" s="35">
        <v>0.12488333333333333</v>
      </c>
      <c r="K99" s="29">
        <v>0.66015596</v>
      </c>
      <c r="L99" s="29">
        <v>0.023105458600000003</v>
      </c>
      <c r="M99" s="29">
        <v>0.396093576</v>
      </c>
      <c r="N99" s="29">
        <v>0.24095692539999997</v>
      </c>
      <c r="O99" s="35">
        <v>0</v>
      </c>
      <c r="P99" s="65" t="s">
        <v>23</v>
      </c>
      <c r="Q99" s="65" t="s">
        <v>23</v>
      </c>
      <c r="R99" s="65" t="s">
        <v>23</v>
      </c>
      <c r="S99" s="65" t="s">
        <v>23</v>
      </c>
      <c r="T99" s="65" t="s">
        <v>23</v>
      </c>
      <c r="U99" s="20" t="s">
        <v>23</v>
      </c>
      <c r="V99" s="35">
        <f>0.792187152/1.2</f>
        <v>0.66015596</v>
      </c>
      <c r="W99" s="20" t="s">
        <v>23</v>
      </c>
      <c r="X99" s="35">
        <f>0.792187152/1.2</f>
        <v>0.66015596</v>
      </c>
      <c r="Y99" s="20" t="s">
        <v>23</v>
      </c>
      <c r="Z99" s="20" t="s">
        <v>23</v>
      </c>
      <c r="AA99" s="20" t="s">
        <v>23</v>
      </c>
      <c r="AB99" s="35" t="s">
        <v>23</v>
      </c>
      <c r="AC99" s="35" t="s">
        <v>23</v>
      </c>
      <c r="AD99" s="35" t="s">
        <v>23</v>
      </c>
      <c r="AE99" s="35" t="s">
        <v>23</v>
      </c>
      <c r="AF99" s="35" t="s">
        <v>23</v>
      </c>
      <c r="AG99" s="35" t="s">
        <v>23</v>
      </c>
      <c r="AH99" s="35" t="s">
        <v>23</v>
      </c>
      <c r="AI99" s="35" t="s">
        <v>23</v>
      </c>
      <c r="AJ99" s="35" t="s">
        <v>23</v>
      </c>
      <c r="AK99" s="35">
        <v>0.66015596</v>
      </c>
      <c r="AL99" s="35" t="s">
        <v>23</v>
      </c>
      <c r="AM99" s="32">
        <f>AK99</f>
        <v>0.66015596</v>
      </c>
      <c r="AN99" s="35" t="s">
        <v>23</v>
      </c>
      <c r="AO99" s="35" t="s">
        <v>23</v>
      </c>
      <c r="AP99" s="17"/>
      <c r="AQ99" s="17"/>
    </row>
    <row r="100" spans="1:43" s="2" customFormat="1" ht="50.25">
      <c r="A100" s="36" t="s">
        <v>189</v>
      </c>
      <c r="B100" s="26" t="s">
        <v>198</v>
      </c>
      <c r="C100" s="53" t="s">
        <v>199</v>
      </c>
      <c r="D100" s="34" t="s">
        <v>129</v>
      </c>
      <c r="E100" s="28">
        <v>2020</v>
      </c>
      <c r="F100" s="28">
        <v>2020</v>
      </c>
      <c r="G100" s="35" t="s">
        <v>23</v>
      </c>
      <c r="H100" s="35" t="s">
        <v>23</v>
      </c>
      <c r="I100" s="29" t="s">
        <v>23</v>
      </c>
      <c r="J100" s="28" t="s">
        <v>23</v>
      </c>
      <c r="K100" s="29">
        <v>21.26805294</v>
      </c>
      <c r="L100" s="29">
        <v>0.13305294</v>
      </c>
      <c r="M100" s="29">
        <v>12.760831764</v>
      </c>
      <c r="N100" s="29">
        <v>8.374168236000001</v>
      </c>
      <c r="O100" s="35">
        <v>0</v>
      </c>
      <c r="P100" s="65" t="s">
        <v>23</v>
      </c>
      <c r="Q100" s="65" t="s">
        <v>23</v>
      </c>
      <c r="R100" s="65" t="s">
        <v>23</v>
      </c>
      <c r="S100" s="65" t="s">
        <v>23</v>
      </c>
      <c r="T100" s="65" t="s">
        <v>23</v>
      </c>
      <c r="U100" s="20" t="s">
        <v>23</v>
      </c>
      <c r="V100" s="35">
        <f>25.521663528/1.2</f>
        <v>21.26805294</v>
      </c>
      <c r="W100" s="20" t="s">
        <v>23</v>
      </c>
      <c r="X100" s="35">
        <f>25.521663528/1.2</f>
        <v>21.26805294</v>
      </c>
      <c r="Y100" s="20" t="s">
        <v>23</v>
      </c>
      <c r="Z100" s="20" t="s">
        <v>23</v>
      </c>
      <c r="AA100" s="20" t="s">
        <v>23</v>
      </c>
      <c r="AB100" s="35" t="s">
        <v>23</v>
      </c>
      <c r="AC100" s="35">
        <f>0.13305294+21.135</f>
        <v>21.26805294</v>
      </c>
      <c r="AD100" s="35" t="s">
        <v>23</v>
      </c>
      <c r="AE100" s="35" t="s">
        <v>23</v>
      </c>
      <c r="AF100" s="35" t="s">
        <v>23</v>
      </c>
      <c r="AG100" s="35" t="s">
        <v>23</v>
      </c>
      <c r="AH100" s="35" t="s">
        <v>23</v>
      </c>
      <c r="AI100" s="35" t="s">
        <v>23</v>
      </c>
      <c r="AJ100" s="35" t="s">
        <v>23</v>
      </c>
      <c r="AK100" s="35" t="s">
        <v>23</v>
      </c>
      <c r="AL100" s="35" t="s">
        <v>23</v>
      </c>
      <c r="AM100" s="32">
        <f>AC100</f>
        <v>21.26805294</v>
      </c>
      <c r="AN100" s="35" t="s">
        <v>23</v>
      </c>
      <c r="AO100" s="35" t="s">
        <v>23</v>
      </c>
      <c r="AP100" s="17"/>
      <c r="AQ100" s="17"/>
    </row>
    <row r="101" spans="1:43" s="2" customFormat="1" ht="50.25">
      <c r="A101" s="36" t="s">
        <v>189</v>
      </c>
      <c r="B101" s="26" t="s">
        <v>200</v>
      </c>
      <c r="C101" s="53" t="s">
        <v>201</v>
      </c>
      <c r="D101" s="34" t="s">
        <v>129</v>
      </c>
      <c r="E101" s="28">
        <v>2020</v>
      </c>
      <c r="F101" s="28">
        <v>2020</v>
      </c>
      <c r="G101" s="35" t="s">
        <v>23</v>
      </c>
      <c r="H101" s="35" t="s">
        <v>23</v>
      </c>
      <c r="I101" s="29" t="s">
        <v>23</v>
      </c>
      <c r="J101" s="28" t="s">
        <v>23</v>
      </c>
      <c r="K101" s="29">
        <v>21.26805294</v>
      </c>
      <c r="L101" s="29">
        <v>0.13305294</v>
      </c>
      <c r="M101" s="29">
        <v>12.760831764</v>
      </c>
      <c r="N101" s="29">
        <v>8.374168236000001</v>
      </c>
      <c r="O101" s="35">
        <v>0</v>
      </c>
      <c r="P101" s="65" t="s">
        <v>23</v>
      </c>
      <c r="Q101" s="65" t="s">
        <v>23</v>
      </c>
      <c r="R101" s="65" t="s">
        <v>23</v>
      </c>
      <c r="S101" s="65" t="s">
        <v>23</v>
      </c>
      <c r="T101" s="65" t="s">
        <v>23</v>
      </c>
      <c r="U101" s="20" t="s">
        <v>23</v>
      </c>
      <c r="V101" s="35">
        <f>25.521663528/1.2</f>
        <v>21.26805294</v>
      </c>
      <c r="W101" s="20" t="s">
        <v>23</v>
      </c>
      <c r="X101" s="35">
        <f>25.521663528/1.2</f>
        <v>21.26805294</v>
      </c>
      <c r="Y101" s="20" t="s">
        <v>23</v>
      </c>
      <c r="Z101" s="20" t="s">
        <v>23</v>
      </c>
      <c r="AA101" s="20" t="s">
        <v>23</v>
      </c>
      <c r="AB101" s="35" t="s">
        <v>23</v>
      </c>
      <c r="AC101" s="35">
        <f>0.13305294+21.135</f>
        <v>21.26805294</v>
      </c>
      <c r="AD101" s="35" t="s">
        <v>23</v>
      </c>
      <c r="AE101" s="35" t="s">
        <v>23</v>
      </c>
      <c r="AF101" s="35" t="s">
        <v>23</v>
      </c>
      <c r="AG101" s="35" t="s">
        <v>23</v>
      </c>
      <c r="AH101" s="35" t="s">
        <v>23</v>
      </c>
      <c r="AI101" s="35" t="s">
        <v>23</v>
      </c>
      <c r="AJ101" s="35" t="s">
        <v>23</v>
      </c>
      <c r="AK101" s="35" t="s">
        <v>23</v>
      </c>
      <c r="AL101" s="35" t="s">
        <v>23</v>
      </c>
      <c r="AM101" s="32">
        <f>AC101</f>
        <v>21.26805294</v>
      </c>
      <c r="AN101" s="35" t="s">
        <v>23</v>
      </c>
      <c r="AO101" s="35" t="s">
        <v>23</v>
      </c>
      <c r="AP101" s="17"/>
      <c r="AQ101" s="17"/>
    </row>
    <row r="102" spans="1:41" ht="50.25">
      <c r="A102" s="36" t="s">
        <v>189</v>
      </c>
      <c r="B102" s="26" t="s">
        <v>202</v>
      </c>
      <c r="C102" s="53" t="s">
        <v>203</v>
      </c>
      <c r="D102" s="34" t="s">
        <v>129</v>
      </c>
      <c r="E102" s="28">
        <v>2020</v>
      </c>
      <c r="F102" s="28">
        <v>2020</v>
      </c>
      <c r="G102" s="35" t="s">
        <v>23</v>
      </c>
      <c r="H102" s="35" t="s">
        <v>23</v>
      </c>
      <c r="I102" s="29" t="s">
        <v>23</v>
      </c>
      <c r="J102" s="28" t="s">
        <v>23</v>
      </c>
      <c r="K102" s="29">
        <v>0.13305294</v>
      </c>
      <c r="L102" s="29">
        <v>0.13305294</v>
      </c>
      <c r="M102" s="29">
        <v>0.079831764</v>
      </c>
      <c r="N102" s="29">
        <v>0</v>
      </c>
      <c r="O102" s="35">
        <v>0</v>
      </c>
      <c r="P102" s="65" t="s">
        <v>23</v>
      </c>
      <c r="Q102" s="65" t="s">
        <v>23</v>
      </c>
      <c r="R102" s="65" t="s">
        <v>23</v>
      </c>
      <c r="S102" s="65" t="s">
        <v>23</v>
      </c>
      <c r="T102" s="65" t="s">
        <v>23</v>
      </c>
      <c r="U102" s="20" t="s">
        <v>23</v>
      </c>
      <c r="V102" s="35">
        <f>0.159663528/1.2</f>
        <v>0.13305294</v>
      </c>
      <c r="W102" s="20" t="s">
        <v>23</v>
      </c>
      <c r="X102" s="35">
        <f>0.159663528/1.2</f>
        <v>0.13305294</v>
      </c>
      <c r="Y102" s="20" t="s">
        <v>23</v>
      </c>
      <c r="Z102" s="20" t="s">
        <v>23</v>
      </c>
      <c r="AA102" s="20" t="s">
        <v>23</v>
      </c>
      <c r="AB102" s="35" t="s">
        <v>23</v>
      </c>
      <c r="AC102" s="35">
        <f>0.13305294</f>
        <v>0.13305294</v>
      </c>
      <c r="AD102" s="35" t="s">
        <v>23</v>
      </c>
      <c r="AE102" s="35" t="s">
        <v>23</v>
      </c>
      <c r="AF102" s="35" t="s">
        <v>23</v>
      </c>
      <c r="AG102" s="35" t="s">
        <v>23</v>
      </c>
      <c r="AH102" s="35" t="s">
        <v>23</v>
      </c>
      <c r="AI102" s="35" t="s">
        <v>23</v>
      </c>
      <c r="AJ102" s="35" t="s">
        <v>23</v>
      </c>
      <c r="AK102" s="35" t="s">
        <v>23</v>
      </c>
      <c r="AL102" s="35" t="s">
        <v>23</v>
      </c>
      <c r="AM102" s="32">
        <f>AC102</f>
        <v>0.13305294</v>
      </c>
      <c r="AN102" s="35" t="s">
        <v>23</v>
      </c>
      <c r="AO102" s="35" t="s">
        <v>23</v>
      </c>
    </row>
    <row r="104" spans="1:41" ht="15">
      <c r="A104" s="73" t="s">
        <v>46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</row>
    <row r="105" spans="1:41" ht="15">
      <c r="A105" s="74" t="s">
        <v>47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</row>
    <row r="106" spans="1:41" ht="15">
      <c r="A106" s="74" t="s">
        <v>48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</row>
    <row r="107" spans="1:41" ht="15">
      <c r="A107" s="74" t="s">
        <v>49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</row>
  </sheetData>
  <sheetProtection/>
  <mergeCells count="36">
    <mergeCell ref="AA14:AB15"/>
    <mergeCell ref="AM15:AM16"/>
    <mergeCell ref="AC14:AN14"/>
    <mergeCell ref="AE15:AF15"/>
    <mergeCell ref="AG15:AH15"/>
    <mergeCell ref="AK15:AL15"/>
    <mergeCell ref="A12:AO12"/>
    <mergeCell ref="U15:V15"/>
    <mergeCell ref="Y15:Z15"/>
    <mergeCell ref="U14:Z14"/>
    <mergeCell ref="W15:X15"/>
    <mergeCell ref="D14:D16"/>
    <mergeCell ref="C13:AB13"/>
    <mergeCell ref="C14:C16"/>
    <mergeCell ref="E14:E16"/>
    <mergeCell ref="F14:G15"/>
    <mergeCell ref="J14:J16"/>
    <mergeCell ref="K15:O15"/>
    <mergeCell ref="AC15:AD15"/>
    <mergeCell ref="AN15:AN16"/>
    <mergeCell ref="AI15:AJ15"/>
    <mergeCell ref="A4:AO4"/>
    <mergeCell ref="A6:AO6"/>
    <mergeCell ref="A7:AO7"/>
    <mergeCell ref="A9:AO9"/>
    <mergeCell ref="A11:AO11"/>
    <mergeCell ref="A104:AO104"/>
    <mergeCell ref="A105:AO105"/>
    <mergeCell ref="A106:AO106"/>
    <mergeCell ref="A107:AO107"/>
    <mergeCell ref="AO14:AO16"/>
    <mergeCell ref="A14:A16"/>
    <mergeCell ref="B14:B16"/>
    <mergeCell ref="K14:T14"/>
    <mergeCell ref="H14:I15"/>
    <mergeCell ref="P15:T15"/>
  </mergeCells>
  <printOptions/>
  <pageMargins left="0.7874015748031497" right="0" top="0" bottom="0" header="0.31496062992125984" footer="0.11811023622047245"/>
  <pageSetup fitToHeight="0" fitToWidth="1" horizontalDpi="600" verticalDpi="600" orientation="landscape" paperSize="8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2018-12-20T13:46:37Z</cp:lastPrinted>
  <dcterms:created xsi:type="dcterms:W3CDTF">2009-07-27T10:10:26Z</dcterms:created>
  <dcterms:modified xsi:type="dcterms:W3CDTF">2019-05-22T13:46:54Z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DZQQNTZWJNVN-2-2681</vt:lpwstr>
  </property>
  <property fmtid="{D5CDD505-2E9C-101B-9397-08002B2CF9AE}" pid="4" name="_dlc_DocIdItemGu">
    <vt:lpwstr>75c9facc-d081-43a3-ba6d-90406fd39e46</vt:lpwstr>
  </property>
  <property fmtid="{D5CDD505-2E9C-101B-9397-08002B2CF9AE}" pid="5" name="_dlc_DocIdU">
    <vt:lpwstr>http://info.kom-tech.ru:8090/_layouts/DocIdRedir.aspx?ID=DZQQNTZWJNVN-2-2681, DZQQNTZWJNVN-2-2681</vt:lpwstr>
  </property>
  <property fmtid="{D5CDD505-2E9C-101B-9397-08002B2CF9AE}" pid="6" name="u">
    <vt:lpwstr/>
  </property>
</Properties>
</file>